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5195" windowHeight="7920" tabRatio="735" activeTab="0"/>
  </bookViews>
  <sheets>
    <sheet name="Discussion and Directions" sheetId="1" r:id="rId1"/>
    <sheet name="Input Values" sheetId="2" r:id="rId2"/>
    <sheet name="Right  Sizing" sheetId="3" r:id="rId3"/>
    <sheet name="Chart" sheetId="4" r:id="rId4"/>
    <sheet name="Right  Sizing for chart" sheetId="5" r:id="rId5"/>
  </sheets>
  <definedNames/>
  <calcPr fullCalcOnLoad="1"/>
</workbook>
</file>

<file path=xl/sharedStrings.xml><?xml version="1.0" encoding="utf-8"?>
<sst xmlns="http://schemas.openxmlformats.org/spreadsheetml/2006/main" count="152" uniqueCount="136">
  <si>
    <t>Height</t>
  </si>
  <si>
    <t>1/2 Open</t>
  </si>
  <si>
    <t>Full Open</t>
  </si>
  <si>
    <t xml:space="preserve">CFM Half </t>
  </si>
  <si>
    <t>Open</t>
  </si>
  <si>
    <t>CFM Full</t>
  </si>
  <si>
    <t>Number of Hoods</t>
  </si>
  <si>
    <t>Safety Factor</t>
  </si>
  <si>
    <t>Max Hoods Open</t>
  </si>
  <si>
    <t>1-Probability of Limited Failure</t>
  </si>
  <si>
    <t>Probability for Calculation</t>
  </si>
  <si>
    <t>your HVAC system components when a lab HVAC system is equipped with both</t>
  </si>
  <si>
    <t>variable air volume and automatic sash positioning.</t>
  </si>
  <si>
    <t>The input value for the probability that a user will be using the hood should be the observed probability</t>
  </si>
  <si>
    <t>during normal working hours.  Do not adjust this value for the time when no one is working</t>
  </si>
  <si>
    <t>When running these calculations, you may wish to change your safety factor when sizing equipment</t>
  </si>
  <si>
    <t>Note that you can use the same formula to calculate flow rates for ducts that service only a portion</t>
  </si>
  <si>
    <t>of the lab.  Just modify the set up as if that section were the whole.</t>
  </si>
  <si>
    <t>For Comparison:</t>
  </si>
  <si>
    <t>Calculations for Facility Equipment Sizing</t>
  </si>
  <si>
    <t>What the Probability Calculation worksheet tells us:</t>
  </si>
  <si>
    <t>The Probability Calculation worksheet will perform the calculations required to size</t>
  </si>
  <si>
    <t>discretely to avoid modifying the normal behavior of the lab personnel.</t>
  </si>
  <si>
    <t>based on how critical that particular piece of equipment is.  For lab ventilation,</t>
  </si>
  <si>
    <t>&lt;&lt;&lt;&lt;&lt;&lt;&lt;</t>
  </si>
  <si>
    <t>Design CFM for Constant Volume System at Full Sash Height</t>
  </si>
  <si>
    <t>Design CFM for Constant Volume System at 18" Sash Height</t>
  </si>
  <si>
    <t xml:space="preserve">We can design a system capable of heating, cooling, supplying and exhausting the </t>
  </si>
  <si>
    <t xml:space="preserve"> we will not have a limited failure even if suddenly [the safety factor] times more hoods </t>
  </si>
  <si>
    <t xml:space="preserve">For example, having sufficient air flow at all times is more critical than </t>
  </si>
  <si>
    <t>The safety factor you would like to use.  See discussion below.</t>
  </si>
  <si>
    <t>The acceptable probability of Limited Failure.</t>
  </si>
  <si>
    <t>The results tell us, for example:</t>
  </si>
  <si>
    <t>Read Me</t>
  </si>
  <si>
    <t>How To Use</t>
  </si>
  <si>
    <t>CFM</t>
  </si>
  <si>
    <t>Nominal</t>
  </si>
  <si>
    <t>Hood Length</t>
  </si>
  <si>
    <t>Closed Hood</t>
  </si>
  <si>
    <t>The number and size of fume hoods</t>
  </si>
  <si>
    <t>design exhaust value, and 99.95% [or whatever input value we use] of the time</t>
  </si>
  <si>
    <t>The average observed probability of hood usage during the workday.</t>
  </si>
  <si>
    <t>Observed Average Probability of Active Hood Use</t>
  </si>
  <si>
    <t>Full Open Height (Feet)</t>
  </si>
  <si>
    <t>1/2 Open Height (feet)</t>
  </si>
  <si>
    <t xml:space="preserve">Regarding the safety factor you use. </t>
  </si>
  <si>
    <t>Open Input Values Worksheet and input:</t>
  </si>
  <si>
    <t>Note that you may provide different safety factors for different</t>
  </si>
  <si>
    <t>equipment depending on how critical that equipment is.</t>
  </si>
  <si>
    <t xml:space="preserve">having sufficient heating and cooling.   </t>
  </si>
  <si>
    <t>the probability that the maximum number of hoods being open will coincide</t>
  </si>
  <si>
    <t>Finally, the impact of a few minutes of reduced heating or cooling capibility</t>
  </si>
  <si>
    <t>is substantially less impactful than the affect of reduced airflow.</t>
  </si>
  <si>
    <t>Since heating and cooling systems are sized for the peak loads,</t>
  </si>
  <si>
    <t>with the hottest or coldest periods reduces the likelyhood of failure.</t>
  </si>
  <si>
    <t xml:space="preserve">observed probability of use of the fume hoods of 5%, that if we design a system </t>
  </si>
  <si>
    <t xml:space="preserve">the most critical equipment is the air flow.  The heating and cooling systems are </t>
  </si>
  <si>
    <t>are opened on the average than the proportion we have observed.</t>
  </si>
  <si>
    <t>Read the Results on the Right Sizing Worksheet</t>
  </si>
  <si>
    <t>capable of delivering 30,800 CFM, then we will have provided sufficient</t>
  </si>
  <si>
    <t xml:space="preserve">For 100 five foot hoods, a 99.95% probability, a safety factor of 2, and an observed </t>
  </si>
  <si>
    <t>Number of Eight Foot Hoods</t>
  </si>
  <si>
    <t>Number of Ten Foot Hoods</t>
  </si>
  <si>
    <t>Number of Six Foot Hoods</t>
  </si>
  <si>
    <t>Number of Five Foot Hoods</t>
  </si>
  <si>
    <t>Number of Four Foot Hoods</t>
  </si>
  <si>
    <t>Total Number of Hoods</t>
  </si>
  <si>
    <t>Max 10 foot  Hoods Open</t>
  </si>
  <si>
    <t>Max 8 foot  Hoods Open</t>
  </si>
  <si>
    <t>Max 6 foot  Hoods Open</t>
  </si>
  <si>
    <t>Max 5 foot  Hoods Open</t>
  </si>
  <si>
    <t>Max 4 foot  Hoods Open</t>
  </si>
  <si>
    <t>Open Hoods</t>
  </si>
  <si>
    <t>Close Hoods</t>
  </si>
  <si>
    <t>Full Open Design CFM</t>
  </si>
  <si>
    <t>Half Open Design CFM</t>
  </si>
  <si>
    <t>Totals</t>
  </si>
  <si>
    <t>Grand Total</t>
  </si>
  <si>
    <t xml:space="preserve">Closed </t>
  </si>
  <si>
    <t>The worst case would be if the following condition:</t>
  </si>
  <si>
    <t xml:space="preserve">10 foot  Hoods </t>
  </si>
  <si>
    <t xml:space="preserve"> 8 foot  Hoods</t>
  </si>
  <si>
    <t xml:space="preserve">6 foot  Hoods </t>
  </si>
  <si>
    <t xml:space="preserve">5 foot  Hoods </t>
  </si>
  <si>
    <t xml:space="preserve"> 4 foot  Hoods </t>
  </si>
  <si>
    <t>Using VAV with ASPS means you can design for</t>
  </si>
  <si>
    <t>CFM Full Open</t>
  </si>
  <si>
    <t xml:space="preserve">Or you could design for </t>
  </si>
  <si>
    <t>This results in a reduction of design CFM of</t>
  </si>
  <si>
    <t>CFM for full open designs or</t>
  </si>
  <si>
    <t>CFM for half open designs</t>
  </si>
  <si>
    <t>Probability of Active Use</t>
  </si>
  <si>
    <t>For an open hood count of:</t>
  </si>
  <si>
    <t>Values Input Here are used in Calculations</t>
  </si>
  <si>
    <t xml:space="preserve"> on the Right Sizing Worksheet</t>
  </si>
  <si>
    <t>Design Cooling CFM per Ton</t>
  </si>
  <si>
    <t>Cost of One Installed Ton of Cooling</t>
  </si>
  <si>
    <t>Capital Cost of Construction</t>
  </si>
  <si>
    <t>Reduction in Cooling Equipment Cost</t>
  </si>
  <si>
    <t>Calculations are for 1/2 open CV hoods vs VAV with ASPS</t>
  </si>
  <si>
    <t>Reduction in Cooling Equipment Size (Tons)</t>
  </si>
  <si>
    <t>Approx Cost ASPS (in quantity)</t>
  </si>
  <si>
    <t>Effect on Project Cost</t>
  </si>
  <si>
    <t>Parenthesis indicate reduction in cost of project</t>
  </si>
  <si>
    <t>The point at which limited failure could occur (Example- 99.95% - See "What the calc tells us").</t>
  </si>
  <si>
    <t>Design CFM per Ton of Cooling</t>
  </si>
  <si>
    <t>Estimated cost of an installed ton of cooling.</t>
  </si>
  <si>
    <r>
      <t xml:space="preserve">capacity such that - If the </t>
    </r>
    <r>
      <rPr>
        <b/>
        <sz val="10"/>
        <rFont val="Arial"/>
        <family val="2"/>
      </rPr>
      <t xml:space="preserve">average </t>
    </r>
    <r>
      <rPr>
        <sz val="10"/>
        <rFont val="Arial"/>
        <family val="0"/>
      </rPr>
      <t>number of users are using</t>
    </r>
  </si>
  <si>
    <t xml:space="preserve"> their hoods doubles,  then 99.95% of the time we will not have a limited failure.</t>
  </si>
  <si>
    <t>Input values are required for:</t>
  </si>
  <si>
    <t>within the laboratory, i.e. evenings and weekends.  Observations should be done</t>
  </si>
  <si>
    <t xml:space="preserve">less critical, and are already sized for the worst degree day, so you may consider </t>
  </si>
  <si>
    <t>a smaller safety factor when doing the calculations for that equipment.</t>
  </si>
  <si>
    <t>The number of each size hood</t>
  </si>
  <si>
    <t># of Hoods by Size</t>
  </si>
  <si>
    <t>Lineal Ft of Hood Opening by Size</t>
  </si>
  <si>
    <t>Total Lineal Foot of Hood Opening  for the Project</t>
  </si>
  <si>
    <t>Safety Factors for Chart</t>
  </si>
  <si>
    <t>Full Open (when open)  Design CFM</t>
  </si>
  <si>
    <t>Half Open (when open) Design CFM</t>
  </si>
  <si>
    <t>The average probabilityof a user standing at the hood face at any given moment during the work day.</t>
  </si>
  <si>
    <t>Parenthesis = reduction in cost of project</t>
  </si>
  <si>
    <t>If the various sizes were the only hoods, calculate the max number open - for use in finding worst case scenario</t>
  </si>
  <si>
    <t>Max # Open</t>
  </si>
  <si>
    <t>The worst case is with the most large hoods open.</t>
  </si>
  <si>
    <t>Design CFM is an Open Hood is assumed to be 1/2 Open or Fully Open</t>
  </si>
  <si>
    <t>Individual Hood Details</t>
  </si>
  <si>
    <t>`</t>
  </si>
  <si>
    <t>CFM Half Open</t>
  </si>
  <si>
    <t>The desired safety factor.  This factor increases the probability of use that the calculator uses.</t>
  </si>
  <si>
    <t>Design CFM per Ton of Cooling.  200 CFM/ton is an average value.</t>
  </si>
  <si>
    <t>Estimated cost of an installed ton of cooling. $2000/ton is an average value.</t>
  </si>
  <si>
    <t>Approx Cost of ASPS - Cooling Equipment Savings</t>
  </si>
  <si>
    <t xml:space="preserve">Additional Savings associated with Heating Equipment, Air Handlers, </t>
  </si>
  <si>
    <t xml:space="preserve"> Exhaust Fans and Reduced Ductwork Sizes should also be considered.</t>
  </si>
  <si>
    <t>Impact of Total Project Cost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</si>
</sst>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0.0000%"/>
    <numFmt numFmtId="173" formatCode="0.000%"/>
    <numFmt numFmtId="174" formatCode="\(0\)"/>
    <numFmt numFmtId="175" formatCode="#,###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.0000000000000000000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</numFmts>
  <fonts count="12">
    <font>
      <sz val="10"/>
      <name val="Arial"/>
      <family val="0"/>
    </font>
    <font>
      <sz val="9"/>
      <name val="Arial"/>
      <family val="2"/>
    </font>
    <font>
      <sz val="2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73" fontId="0" fillId="0" borderId="0" xfId="19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" borderId="0" xfId="0" applyFont="1" applyFill="1" applyAlignment="1">
      <alignment horizontal="center"/>
    </xf>
    <xf numFmtId="173" fontId="4" fillId="3" borderId="0" xfId="19" applyNumberFormat="1" applyFont="1" applyFill="1" applyAlignment="1">
      <alignment horizontal="center"/>
    </xf>
    <xf numFmtId="44" fontId="4" fillId="3" borderId="0" xfId="17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10" fontId="0" fillId="0" borderId="0" xfId="19" applyNumberFormat="1" applyFill="1" applyAlignment="1" applyProtection="1">
      <alignment/>
      <protection/>
    </xf>
    <xf numFmtId="10" fontId="0" fillId="0" borderId="0" xfId="19" applyNumberFormat="1" applyFill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75" fontId="0" fillId="5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 locked="0"/>
    </xf>
    <xf numFmtId="175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175" fontId="0" fillId="0" borderId="0" xfId="0" applyNumberFormat="1" applyAlignment="1" applyProtection="1">
      <alignment/>
      <protection hidden="1"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hidden="1" locked="0"/>
    </xf>
    <xf numFmtId="175" fontId="0" fillId="0" borderId="0" xfId="0" applyNumberFormat="1" applyFill="1" applyAlignment="1" applyProtection="1">
      <alignment/>
      <protection hidden="1" locked="0"/>
    </xf>
    <xf numFmtId="1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/>
    </xf>
    <xf numFmtId="175" fontId="0" fillId="0" borderId="0" xfId="0" applyNumberFormat="1" applyFill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89" fontId="0" fillId="0" borderId="0" xfId="17" applyNumberFormat="1" applyAlignment="1" applyProtection="1">
      <alignment horizontal="center"/>
      <protection/>
    </xf>
    <xf numFmtId="189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left"/>
      <protection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175" fontId="0" fillId="2" borderId="0" xfId="0" applyNumberFormat="1" applyFill="1" applyAlignment="1" applyProtection="1">
      <alignment/>
      <protection/>
    </xf>
    <xf numFmtId="189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7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17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 locked="0"/>
    </xf>
    <xf numFmtId="1" fontId="9" fillId="0" borderId="0" xfId="0" applyNumberFormat="1" applyFont="1" applyFill="1" applyAlignment="1" applyProtection="1">
      <alignment/>
      <protection locked="0"/>
    </xf>
    <xf numFmtId="175" fontId="9" fillId="0" borderId="0" xfId="0" applyNumberFormat="1" applyFont="1" applyFill="1" applyAlignment="1" applyProtection="1">
      <alignment/>
      <protection hidden="1" locked="0"/>
    </xf>
    <xf numFmtId="170" fontId="9" fillId="0" borderId="0" xfId="0" applyNumberFormat="1" applyFont="1" applyAlignment="1" applyProtection="1">
      <alignment/>
      <protection hidden="1" locked="0"/>
    </xf>
    <xf numFmtId="175" fontId="9" fillId="0" borderId="0" xfId="0" applyNumberFormat="1" applyFont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/>
      <protection locked="0"/>
    </xf>
    <xf numFmtId="175" fontId="6" fillId="0" borderId="0" xfId="0" applyNumberFormat="1" applyFont="1" applyAlignment="1" applyProtection="1">
      <alignment/>
      <protection hidden="1" locked="0"/>
    </xf>
    <xf numFmtId="0" fontId="6" fillId="0" borderId="0" xfId="0" applyFont="1" applyAlignment="1" applyProtection="1">
      <alignment horizontal="right"/>
      <protection locked="0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2" fontId="0" fillId="0" borderId="6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 locked="0"/>
    </xf>
    <xf numFmtId="175" fontId="8" fillId="0" borderId="0" xfId="0" applyNumberFormat="1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 locked="0"/>
    </xf>
    <xf numFmtId="175" fontId="4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of Open Hoods
Add Volume of Air Exhausted by
Open Hoods to that of Closed Hoods
To get Total Exhaust Volume</a:t>
            </a:r>
          </a:p>
        </c:rich>
      </c:tx>
      <c:layout>
        <c:manualLayout>
          <c:xMode val="factor"/>
          <c:yMode val="factor"/>
          <c:x val="-0.016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"/>
          <c:w val="0.97"/>
          <c:h val="0.94775"/>
        </c:manualLayout>
      </c:layout>
      <c:lineChart>
        <c:grouping val="standard"/>
        <c:varyColors val="0"/>
        <c:ser>
          <c:idx val="0"/>
          <c:order val="0"/>
          <c:tx>
            <c:v>1X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'Right  Sizing for chart'!$B$13:$B$62</c:f>
              <c:numCache>
                <c:ptCount val="50"/>
                <c:pt idx="0">
                  <c:v>0.024428539142827735</c:v>
                </c:pt>
                <c:pt idx="1">
                  <c:v>0.06803216815045575</c:v>
                </c:pt>
                <c:pt idx="2">
                  <c:v>0.12460372016087065</c:v>
                </c:pt>
                <c:pt idx="3">
                  <c:v>0.16881794344376022</c:v>
                </c:pt>
                <c:pt idx="4">
                  <c:v>0.18043552234741678</c:v>
                </c:pt>
                <c:pt idx="5">
                  <c:v>0.1584469640685204</c:v>
                </c:pt>
                <c:pt idx="6">
                  <c:v>0.1175574249540635</c:v>
                </c:pt>
                <c:pt idx="7">
                  <c:v>0.07521147080394383</c:v>
                </c:pt>
                <c:pt idx="8">
                  <c:v>0.04214358399886457</c:v>
                </c:pt>
                <c:pt idx="9">
                  <c:v>0.020935844954274654</c:v>
                </c:pt>
                <c:pt idx="10">
                  <c:v>0.009311641695205247</c:v>
                </c:pt>
                <c:pt idx="11">
                  <c:v>0.00373800670201789</c:v>
                </c:pt>
                <c:pt idx="12">
                  <c:v>0.001363491278403547</c:v>
                </c:pt>
                <c:pt idx="13">
                  <c:v>0.00045449709280118237</c:v>
                </c:pt>
                <c:pt idx="14">
                  <c:v>0.00013911846496494974</c:v>
                </c:pt>
                <c:pt idx="15">
                  <c:v>3.92673086594616E-05</c:v>
                </c:pt>
                <c:pt idx="16">
                  <c:v>1.0257684045767004E-05</c:v>
                </c:pt>
                <c:pt idx="17">
                  <c:v>2.487825401781006E-06</c:v>
                </c:pt>
                <c:pt idx="18">
                  <c:v>5.617670262086144E-07</c:v>
                </c:pt>
                <c:pt idx="19">
                  <c:v>1.1839391089987991E-07</c:v>
                </c:pt>
                <c:pt idx="20">
                  <c:v>2.3339301431875962E-08</c:v>
                </c:pt>
                <c:pt idx="21">
                  <c:v>4.3119530504638845E-09</c:v>
                </c:pt>
                <c:pt idx="22">
                  <c:v>7.478890050126704E-10</c:v>
                </c:pt>
                <c:pt idx="23">
                  <c:v>1.2196756174937903E-10</c:v>
                </c:pt>
                <c:pt idx="24">
                  <c:v>1.872792238474334E-11</c:v>
                </c:pt>
                <c:pt idx="25">
                  <c:v>2.7108241665261247E-12</c:v>
                </c:pt>
                <c:pt idx="26">
                  <c:v>3.7029577424072537E-13</c:v>
                </c:pt>
                <c:pt idx="27">
                  <c:v>4.7780099902029E-14</c:v>
                </c:pt>
                <c:pt idx="28">
                  <c:v>5.828569843443658E-15</c:v>
                </c:pt>
                <c:pt idx="29">
                  <c:v>6.7268798909995E-16</c:v>
                </c:pt>
                <c:pt idx="30">
                  <c:v>7.349868767481226E-17</c:v>
                </c:pt>
                <c:pt idx="31">
                  <c:v>7.606719020108264E-18</c:v>
                </c:pt>
                <c:pt idx="32">
                  <c:v>7.460483626759813E-19</c:v>
                </c:pt>
                <c:pt idx="33">
                  <c:v>6.936692556190337E-20</c:v>
                </c:pt>
                <c:pt idx="34">
                  <c:v>6.1162235441678206E-21</c:v>
                </c:pt>
                <c:pt idx="35">
                  <c:v>5.115121243628999E-22</c:v>
                </c:pt>
                <c:pt idx="36">
                  <c:v>4.0582042996533454E-23</c:v>
                </c:pt>
                <c:pt idx="37">
                  <c:v>3.0545623760831623E-24</c:v>
                </c:pt>
                <c:pt idx="38">
                  <c:v>2.1812287163097305E-25</c:v>
                </c:pt>
                <c:pt idx="39">
                  <c:v>1.4776065497582047E-26</c:v>
                </c:pt>
                <c:pt idx="40">
                  <c:v>9.494193671407292E-28</c:v>
                </c:pt>
                <c:pt idx="41">
                  <c:v>5.78499255963885E-29</c:v>
                </c:pt>
                <c:pt idx="42">
                  <c:v>3.341668620346523E-30</c:v>
                </c:pt>
                <c:pt idx="43">
                  <c:v>1.8292614148524442E-31</c:v>
                </c:pt>
                <c:pt idx="44">
                  <c:v>9.485059188123805E-33</c:v>
                </c:pt>
                <c:pt idx="45">
                  <c:v>4.6560599100186895E-34</c:v>
                </c:pt>
                <c:pt idx="46">
                  <c:v>2.1623888394733323E-35</c:v>
                </c:pt>
                <c:pt idx="47">
                  <c:v>9.49435959983825E-37</c:v>
                </c:pt>
                <c:pt idx="48">
                  <c:v>3.937752829425998E-38</c:v>
                </c:pt>
                <c:pt idx="49">
                  <c:v>1.5412279891516802E-39</c:v>
                </c:pt>
              </c:numCache>
            </c:numRef>
          </c:val>
          <c:smooth val="0"/>
        </c:ser>
        <c:ser>
          <c:idx val="1"/>
          <c:order val="1"/>
          <c:tx>
            <c:v>2X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'Right  Sizing for chart'!$C$13:$C$62</c:f>
              <c:numCache>
                <c:ptCount val="50"/>
                <c:pt idx="0">
                  <c:v>0.00014930511663202977</c:v>
                </c:pt>
                <c:pt idx="1">
                  <c:v>0.0008993029118068759</c:v>
                </c:pt>
                <c:pt idx="2">
                  <c:v>0.0035623549452194893</c:v>
                </c:pt>
                <c:pt idx="3">
                  <c:v>0.010438528444131515</c:v>
                </c:pt>
                <c:pt idx="4">
                  <c:v>0.02412999365922498</c:v>
                </c:pt>
                <c:pt idx="5">
                  <c:v>0.045828282531086145</c:v>
                </c:pt>
                <c:pt idx="6">
                  <c:v>0.07353840685220807</c:v>
                </c:pt>
                <c:pt idx="7">
                  <c:v>0.10175663273735754</c:v>
                </c:pt>
                <c:pt idx="8">
                  <c:v>0.12331746964811555</c:v>
                </c:pt>
                <c:pt idx="9">
                  <c:v>0.1324945836684405</c:v>
                </c:pt>
                <c:pt idx="10">
                  <c:v>0.12745250648866885</c:v>
                </c:pt>
                <c:pt idx="11">
                  <c:v>0.11065643974210038</c:v>
                </c:pt>
                <c:pt idx="12">
                  <c:v>0.08729783528849035</c:v>
                </c:pt>
                <c:pt idx="13">
                  <c:v>0.06293564869635367</c:v>
                </c:pt>
                <c:pt idx="14">
                  <c:v>0.04166437518347743</c:v>
                </c:pt>
                <c:pt idx="15">
                  <c:v>0.025434647641076395</c:v>
                </c:pt>
                <c:pt idx="16">
                  <c:v>0.014370054002413844</c:v>
                </c:pt>
                <c:pt idx="17">
                  <c:v>0.0075377802648320886</c:v>
                </c:pt>
                <c:pt idx="18">
                  <c:v>0.0036812415246854405</c:v>
                </c:pt>
                <c:pt idx="19">
                  <c:v>0.0016779612531124374</c:v>
                </c:pt>
                <c:pt idx="20">
                  <c:v>0.0007154098365983213</c:v>
                </c:pt>
                <c:pt idx="21">
                  <c:v>0.00028586143576550316</c:v>
                </c:pt>
                <c:pt idx="22">
                  <c:v>0.00010723416852275219</c:v>
                </c:pt>
                <c:pt idx="23">
                  <c:v>3.7822904401435915E-05</c:v>
                </c:pt>
                <c:pt idx="24">
                  <c:v>1.2560722670988494E-05</c:v>
                </c:pt>
                <c:pt idx="25">
                  <c:v>3.932247705586717E-06</c:v>
                </c:pt>
                <c:pt idx="26">
                  <c:v>1.1617234823568028E-06</c:v>
                </c:pt>
                <c:pt idx="27">
                  <c:v>3.242019020530613E-07</c:v>
                </c:pt>
                <c:pt idx="28">
                  <c:v>8.553522516075171E-08</c:v>
                </c:pt>
                <c:pt idx="29">
                  <c:v>2.1350653102141035E-08</c:v>
                </c:pt>
                <c:pt idx="30">
                  <c:v>5.045353133664233E-09</c:v>
                </c:pt>
                <c:pt idx="31">
                  <c:v>1.129337765384148E-09</c:v>
                </c:pt>
                <c:pt idx="32">
                  <c:v>2.395564956875452E-10</c:v>
                </c:pt>
                <c:pt idx="33">
                  <c:v>4.81734676690413E-11</c:v>
                </c:pt>
                <c:pt idx="34">
                  <c:v>9.18656825316603E-12</c:v>
                </c:pt>
                <c:pt idx="35">
                  <c:v>1.6616531724072944E-12</c:v>
                </c:pt>
                <c:pt idx="36">
                  <c:v>2.851233916198566E-13</c:v>
                </c:pt>
                <c:pt idx="37">
                  <c:v>4.641543584509306E-14</c:v>
                </c:pt>
                <c:pt idx="38">
                  <c:v>7.168513943875445E-15</c:v>
                </c:pt>
                <c:pt idx="39">
                  <c:v>1.0502706475910557E-15</c:v>
                </c:pt>
                <c:pt idx="40">
                  <c:v>1.459536634485587E-16</c:v>
                </c:pt>
                <c:pt idx="41">
                  <c:v>1.9234203710274935E-17</c:v>
                </c:pt>
                <c:pt idx="42">
                  <c:v>2.4029751525546336E-18</c:v>
                </c:pt>
                <c:pt idx="43">
                  <c:v>2.8449600114811746E-19</c:v>
                </c:pt>
                <c:pt idx="44">
                  <c:v>3.190471950860037E-20</c:v>
                </c:pt>
                <c:pt idx="45">
                  <c:v>3.3872553573337097E-21</c:v>
                </c:pt>
                <c:pt idx="46">
                  <c:v>3.4023396216662234E-22</c:v>
                </c:pt>
                <c:pt idx="47">
                  <c:v>3.230903904295454E-23</c:v>
                </c:pt>
                <c:pt idx="48">
                  <c:v>2.8981530038530682E-24</c:v>
                </c:pt>
                <c:pt idx="49">
                  <c:v>2.453320217215158E-25</c:v>
                </c:pt>
              </c:numCache>
            </c:numRef>
          </c:val>
          <c:smooth val="0"/>
        </c:ser>
        <c:ser>
          <c:idx val="2"/>
          <c:order val="2"/>
          <c:tx>
            <c:v>3X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'Right  Sizing for chart'!$D$13:$D$62</c:f>
              <c:numCache>
                <c:ptCount val="50"/>
                <c:pt idx="0">
                  <c:v>4.184902204930003E-07</c:v>
                </c:pt>
                <c:pt idx="1">
                  <c:v>4.1160367256083765E-06</c:v>
                </c:pt>
                <c:pt idx="2">
                  <c:v>2.6623984389694723E-05</c:v>
                </c:pt>
                <c:pt idx="3">
                  <c:v>0.0001273907101177795</c:v>
                </c:pt>
                <c:pt idx="4">
                  <c:v>0.0004808596171787583</c:v>
                </c:pt>
                <c:pt idx="5">
                  <c:v>0.0014912734963138674</c:v>
                </c:pt>
                <c:pt idx="6">
                  <c:v>0.003907514097936339</c:v>
                </c:pt>
                <c:pt idx="7">
                  <c:v>0.008829003373185275</c:v>
                </c:pt>
                <c:pt idx="8">
                  <c:v>0.017471740852421532</c:v>
                </c:pt>
                <c:pt idx="9">
                  <c:v>0.030652952938552167</c:v>
                </c:pt>
                <c:pt idx="10">
                  <c:v>0.04814876957551629</c:v>
                </c:pt>
                <c:pt idx="11">
                  <c:v>0.06826154673997249</c:v>
                </c:pt>
                <c:pt idx="12">
                  <c:v>0.08793576079550498</c:v>
                </c:pt>
                <c:pt idx="13">
                  <c:v>0.10351931334154373</c:v>
                </c:pt>
                <c:pt idx="14">
                  <c:v>0.1119056880932638</c:v>
                </c:pt>
                <c:pt idx="15">
                  <c:v>0.11155155616891804</c:v>
                </c:pt>
                <c:pt idx="16">
                  <c:v>0.10291316313722228</c:v>
                </c:pt>
                <c:pt idx="17">
                  <c:v>0.08814924943821172</c:v>
                </c:pt>
                <c:pt idx="18">
                  <c:v>0.07029623689376355</c:v>
                </c:pt>
                <c:pt idx="19">
                  <c:v>0.05232175606776328</c:v>
                </c:pt>
                <c:pt idx="20">
                  <c:v>0.03642653903451875</c:v>
                </c:pt>
                <c:pt idx="21">
                  <c:v>0.02376737357027859</c:v>
                </c:pt>
                <c:pt idx="22">
                  <c:v>0.0145586608606055</c:v>
                </c:pt>
                <c:pt idx="23">
                  <c:v>0.008385051508323397</c:v>
                </c:pt>
                <c:pt idx="24">
                  <c:v>0.0045470329951464925</c:v>
                </c:pt>
                <c:pt idx="25">
                  <c:v>0.002324432641141113</c:v>
                </c:pt>
                <c:pt idx="26">
                  <c:v>0.001121350767807876</c:v>
                </c:pt>
                <c:pt idx="27">
                  <c:v>0.000510995286595992</c:v>
                </c:pt>
                <c:pt idx="28">
                  <c:v>0.0002201450667264279</c:v>
                </c:pt>
                <c:pt idx="29">
                  <c:v>8.973001453912617E-05</c:v>
                </c:pt>
                <c:pt idx="30">
                  <c:v>3.4624280824611895E-05</c:v>
                </c:pt>
                <c:pt idx="31">
                  <c:v>1.2655393782413498E-05</c:v>
                </c:pt>
                <c:pt idx="32">
                  <c:v>4.3835138417795746E-06</c:v>
                </c:pt>
                <c:pt idx="33">
                  <c:v>1.4394114700110204E-06</c:v>
                </c:pt>
                <c:pt idx="34">
                  <c:v>4.482217995224184E-07</c:v>
                </c:pt>
                <c:pt idx="35">
                  <c:v>1.3238618551295107E-07</c:v>
                </c:pt>
                <c:pt idx="36">
                  <c:v>3.7093495017142176E-08</c:v>
                </c:pt>
                <c:pt idx="37">
                  <c:v>9.860296143797253E-09</c:v>
                </c:pt>
                <c:pt idx="38">
                  <c:v>2.4866764374328183E-09</c:v>
                </c:pt>
                <c:pt idx="39">
                  <c:v>5.94913729968103E-10</c:v>
                </c:pt>
                <c:pt idx="40">
                  <c:v>1.3499894767723197E-10</c:v>
                </c:pt>
                <c:pt idx="41">
                  <c:v>2.9050406462189298E-11</c:v>
                </c:pt>
                <c:pt idx="42">
                  <c:v>5.926385539681227E-12</c:v>
                </c:pt>
                <c:pt idx="43">
                  <c:v>1.145722405830198E-12</c:v>
                </c:pt>
                <c:pt idx="44">
                  <c:v>2.0980739414780837E-13</c:v>
                </c:pt>
                <c:pt idx="45">
                  <c:v>3.6372773338778354E-14</c:v>
                </c:pt>
                <c:pt idx="46">
                  <c:v>5.965800959686497E-15</c:v>
                </c:pt>
                <c:pt idx="47">
                  <c:v>9.250767310906259E-16</c:v>
                </c:pt>
                <c:pt idx="48">
                  <c:v>1.3549948502412379E-16</c:v>
                </c:pt>
                <c:pt idx="49">
                  <c:v>1.8729802233714267E-17</c:v>
                </c:pt>
              </c:numCache>
            </c:numRef>
          </c:val>
          <c:smooth val="0"/>
        </c:ser>
        <c:ser>
          <c:idx val="3"/>
          <c:order val="3"/>
          <c:tx>
            <c:v>4X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'Right  Sizing for chart'!$E$13:$E$62</c:f>
              <c:numCache>
                <c:ptCount val="50"/>
                <c:pt idx="0">
                  <c:v>5.818674064004007E-10</c:v>
                </c:pt>
                <c:pt idx="1">
                  <c:v>8.372425458761301E-09</c:v>
                </c:pt>
                <c:pt idx="2">
                  <c:v>7.922795202642654E-08</c:v>
                </c:pt>
                <c:pt idx="3">
                  <c:v>5.545956641849864E-07</c:v>
                </c:pt>
                <c:pt idx="4">
                  <c:v>3.0626005011104177E-06</c:v>
                </c:pt>
                <c:pt idx="5">
                  <c:v>1.3895131903186185E-05</c:v>
                </c:pt>
                <c:pt idx="6">
                  <c:v>5.326467229554692E-05</c:v>
                </c:pt>
                <c:pt idx="7">
                  <c:v>0.0001760693334213914</c:v>
                </c:pt>
                <c:pt idx="8">
                  <c:v>0.0005097315887323004</c:v>
                </c:pt>
                <c:pt idx="9">
                  <c:v>0.0013083110777462345</c:v>
                </c:pt>
                <c:pt idx="10">
                  <c:v>0.003006472426134028</c:v>
                </c:pt>
                <c:pt idx="11">
                  <c:v>0.006235646513463188</c:v>
                </c:pt>
                <c:pt idx="12">
                  <c:v>0.011751795352295978</c:v>
                </c:pt>
                <c:pt idx="13">
                  <c:v>0.020239203106731992</c:v>
                </c:pt>
                <c:pt idx="14">
                  <c:v>0.03200792491323916</c:v>
                </c:pt>
                <c:pt idx="15">
                  <c:v>0.046678223831806975</c:v>
                </c:pt>
                <c:pt idx="16">
                  <c:v>0.06300034785142583</c:v>
                </c:pt>
                <c:pt idx="17">
                  <c:v>0.07894488033234208</c:v>
                </c:pt>
                <c:pt idx="18">
                  <c:v>0.09210236038773255</c:v>
                </c:pt>
                <c:pt idx="19">
                  <c:v>0.10028923686664223</c:v>
                </c:pt>
                <c:pt idx="20">
                  <c:v>0.10214644495676496</c:v>
                </c:pt>
                <c:pt idx="21">
                  <c:v>0.09750342473145754</c:v>
                </c:pt>
                <c:pt idx="22">
                  <c:v>0.08737625742843193</c:v>
                </c:pt>
                <c:pt idx="23">
                  <c:v>0.07362258727766034</c:v>
                </c:pt>
                <c:pt idx="24">
                  <c:v>0.05840725257361057</c:v>
                </c:pt>
                <c:pt idx="25">
                  <c:v>0.043680637608469505</c:v>
                </c:pt>
                <c:pt idx="26">
                  <c:v>0.030828104320380578</c:v>
                </c:pt>
                <c:pt idx="27">
                  <c:v>0.02055206954692046</c:v>
                </c:pt>
                <c:pt idx="28">
                  <c:v>0.012953315863863613</c:v>
                </c:pt>
                <c:pt idx="29">
                  <c:v>0.007724014274377966</c:v>
                </c:pt>
                <c:pt idx="30">
                  <c:v>0.004360330638761735</c:v>
                </c:pt>
                <c:pt idx="31">
                  <c:v>0.0023315656887823266</c:v>
                </c:pt>
                <c:pt idx="32">
                  <c:v>0.0011814836234402058</c:v>
                </c:pt>
                <c:pt idx="33">
                  <c:v>0.0005675754661624494</c:v>
                </c:pt>
                <c:pt idx="34">
                  <c:v>0.0002585621568073393</c:v>
                </c:pt>
                <c:pt idx="35">
                  <c:v>0.00011172438874391155</c:v>
                </c:pt>
                <c:pt idx="36">
                  <c:v>4.579693412475666E-05</c:v>
                </c:pt>
                <c:pt idx="37">
                  <c:v>1.7809918826294216E-05</c:v>
                </c:pt>
                <c:pt idx="38">
                  <c:v>6.570895977222532E-06</c:v>
                </c:pt>
                <c:pt idx="39">
                  <c:v>2.2998135920278773E-06</c:v>
                </c:pt>
                <c:pt idx="40">
                  <c:v>7.634882520959778E-07</c:v>
                </c:pt>
                <c:pt idx="41">
                  <c:v>2.403574126968814E-07</c:v>
                </c:pt>
                <c:pt idx="42">
                  <c:v>7.17345766575966E-08</c:v>
                </c:pt>
                <c:pt idx="43">
                  <c:v>2.0288567135481763E-08</c:v>
                </c:pt>
                <c:pt idx="44">
                  <c:v>5.435332183209349E-09</c:v>
                </c:pt>
                <c:pt idx="45">
                  <c:v>1.3785262783501893E-09</c:v>
                </c:pt>
                <c:pt idx="46">
                  <c:v>3.3078112825660657E-10</c:v>
                </c:pt>
                <c:pt idx="47">
                  <c:v>7.503831150265643E-11</c:v>
                </c:pt>
                <c:pt idx="48">
                  <c:v>1.607963817914062E-11</c:v>
                </c:pt>
                <c:pt idx="49">
                  <c:v>3.2516601651151113E-12</c:v>
                </c:pt>
              </c:numCache>
            </c:numRef>
          </c:val>
          <c:smooth val="0"/>
        </c:ser>
        <c:ser>
          <c:idx val="4"/>
          <c:order val="4"/>
          <c:tx>
            <c:v>5X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'Right  Sizing for chart'!$F$13:$F$62</c:f>
              <c:numCache>
                <c:ptCount val="50"/>
                <c:pt idx="0">
                  <c:v>3.755931813340767E-13</c:v>
                </c:pt>
                <c:pt idx="1">
                  <c:v>7.482971843501988E-12</c:v>
                </c:pt>
                <c:pt idx="2">
                  <c:v>9.804611825716709E-11</c:v>
                </c:pt>
                <c:pt idx="3">
                  <c:v>9.5029314618485E-10</c:v>
                </c:pt>
                <c:pt idx="4">
                  <c:v>7.2660875946749555E-09</c:v>
                </c:pt>
                <c:pt idx="5">
                  <c:v>4.564593488962474E-08</c:v>
                </c:pt>
                <c:pt idx="6">
                  <c:v>2.422745774910851E-07</c:v>
                </c:pt>
                <c:pt idx="7">
                  <c:v>1.1088721046707352E-06</c:v>
                </c:pt>
                <c:pt idx="8">
                  <c:v>4.4449659580391035E-06</c:v>
                </c:pt>
                <c:pt idx="9">
                  <c:v>1.5796725173954336E-05</c:v>
                </c:pt>
                <c:pt idx="10">
                  <c:v>5.026230737167291E-05</c:v>
                </c:pt>
                <c:pt idx="11">
                  <c:v>0.00014434303655454797</c:v>
                </c:pt>
                <c:pt idx="12">
                  <c:v>0.0003766584563346482</c:v>
                </c:pt>
                <c:pt idx="13">
                  <c:v>0.0008981855497210849</c:v>
                </c:pt>
                <c:pt idx="14">
                  <c:v>0.0019667960499020662</c:v>
                </c:pt>
                <c:pt idx="15">
                  <c:v>0.003971415100763789</c:v>
                </c:pt>
                <c:pt idx="16">
                  <c:v>0.007421694283327795</c:v>
                </c:pt>
                <c:pt idx="17">
                  <c:v>0.012876956747996169</c:v>
                </c:pt>
                <c:pt idx="18">
                  <c:v>0.020801237823686092</c:v>
                </c:pt>
                <c:pt idx="19">
                  <c:v>0.03136186625724977</c:v>
                </c:pt>
                <c:pt idx="20">
                  <c:v>0.04422827292689079</c:v>
                </c:pt>
                <c:pt idx="21">
                  <c:v>0.058455549532743685</c:v>
                </c:pt>
                <c:pt idx="22">
                  <c:v>0.07253180226303643</c:v>
                </c:pt>
                <c:pt idx="23">
                  <c:v>0.08462043597354275</c:v>
                </c:pt>
                <c:pt idx="24">
                  <c:v>0.09295229428478366</c:v>
                </c:pt>
                <c:pt idx="25">
                  <c:v>0.09625237573868124</c:v>
                </c:pt>
                <c:pt idx="26">
                  <c:v>0.09405858939705881</c:v>
                </c:pt>
                <c:pt idx="27">
                  <c:v>0.08682331328959286</c:v>
                </c:pt>
                <c:pt idx="28">
                  <c:v>0.07576888613335818</c:v>
                </c:pt>
                <c:pt idx="29">
                  <c:v>0.06255790085882393</c:v>
                </c:pt>
                <c:pt idx="30">
                  <c:v>0.048897614815209794</c:v>
                </c:pt>
                <c:pt idx="31">
                  <c:v>0.0362030417381843</c:v>
                </c:pt>
                <c:pt idx="32">
                  <c:v>0.02540120177900582</c:v>
                </c:pt>
                <c:pt idx="33">
                  <c:v>0.01689582199780017</c:v>
                </c:pt>
                <c:pt idx="34">
                  <c:v>0.010657364644766286</c:v>
                </c:pt>
                <c:pt idx="35">
                  <c:v>0.006376201069518304</c:v>
                </c:pt>
                <c:pt idx="36">
                  <c:v>0.003618924931348209</c:v>
                </c:pt>
                <c:pt idx="37">
                  <c:v>0.0019486518861105786</c:v>
                </c:pt>
                <c:pt idx="38">
                  <c:v>0.0009954651646994896</c:v>
                </c:pt>
                <c:pt idx="39">
                  <c:v>0.00048241773366205907</c:v>
                </c:pt>
                <c:pt idx="40">
                  <c:v>0.00022174923967580625</c:v>
                </c:pt>
                <c:pt idx="41">
                  <c:v>9.665992498689013E-05</c:v>
                </c:pt>
                <c:pt idx="42">
                  <c:v>3.994354681926927E-05</c:v>
                </c:pt>
                <c:pt idx="43">
                  <c:v>1.564222812502855E-05</c:v>
                </c:pt>
                <c:pt idx="44">
                  <c:v>5.802330774583264E-06</c:v>
                </c:pt>
                <c:pt idx="45">
                  <c:v>2.0376077970944446E-06</c:v>
                </c:pt>
                <c:pt idx="46">
                  <c:v>6.769793499348179E-07</c:v>
                </c:pt>
                <c:pt idx="47">
                  <c:v>2.1264094965901408E-07</c:v>
                </c:pt>
                <c:pt idx="48">
                  <c:v>6.30912707779489E-08</c:v>
                </c:pt>
                <c:pt idx="49">
                  <c:v>1.7665555817825727E-08</c:v>
                </c:pt>
              </c:numCache>
            </c:numRef>
          </c:val>
          <c:smooth val="0"/>
        </c:ser>
        <c:axId val="41788511"/>
        <c:axId val="40552280"/>
      </c:line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Hoods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7"/>
          <c:w val="0.07825"/>
          <c:h val="0.3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0.50375</cdr:y>
    </cdr:from>
    <cdr:to>
      <cdr:x>0.503</cdr:x>
      <cdr:y>0.53975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98132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0.15425</cdr:y>
    </cdr:from>
    <cdr:to>
      <cdr:x>0.92975</cdr:x>
      <cdr:y>0.19375</cdr:y>
    </cdr:to>
    <cdr:sp>
      <cdr:nvSpPr>
        <cdr:cNvPr id="2" name="TextBox 3"/>
        <cdr:cNvSpPr txBox="1">
          <a:spLocks noChangeArrowheads="1"/>
        </cdr:cNvSpPr>
      </cdr:nvSpPr>
      <cdr:spPr>
        <a:xfrm>
          <a:off x="6762750" y="914400"/>
          <a:ext cx="129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SAFETY FACTORS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2" width="82.421875" style="0" customWidth="1"/>
    <col min="3" max="3" width="2.7109375" style="0" customWidth="1"/>
    <col min="4" max="4" width="3.57421875" style="0" customWidth="1"/>
    <col min="5" max="5" width="6.8515625" style="0" customWidth="1"/>
  </cols>
  <sheetData>
    <row r="1" spans="1:10" ht="21.75" customHeight="1">
      <c r="A1" s="90" t="s">
        <v>33</v>
      </c>
      <c r="B1" s="90"/>
      <c r="D1" s="1"/>
      <c r="E1" s="90" t="s">
        <v>34</v>
      </c>
      <c r="F1" s="90"/>
      <c r="G1" s="90"/>
      <c r="H1" s="90"/>
      <c r="I1" s="90"/>
      <c r="J1" s="90"/>
    </row>
    <row r="2" ht="12.75">
      <c r="D2" s="1"/>
    </row>
    <row r="3" spans="1:5" ht="12.75">
      <c r="A3" t="s">
        <v>21</v>
      </c>
      <c r="D3" s="1">
        <v>1</v>
      </c>
      <c r="E3" t="s">
        <v>46</v>
      </c>
    </row>
    <row r="4" spans="2:6" ht="12.75">
      <c r="B4" t="s">
        <v>11</v>
      </c>
      <c r="D4" s="1"/>
      <c r="F4" t="s">
        <v>113</v>
      </c>
    </row>
    <row r="5" spans="2:6" ht="12.75">
      <c r="B5" t="s">
        <v>12</v>
      </c>
      <c r="F5" t="s">
        <v>41</v>
      </c>
    </row>
    <row r="6" ht="12.75">
      <c r="F6" t="s">
        <v>30</v>
      </c>
    </row>
    <row r="7" spans="1:6" ht="12.75">
      <c r="A7" t="s">
        <v>109</v>
      </c>
      <c r="F7" t="s">
        <v>31</v>
      </c>
    </row>
    <row r="8" spans="2:6" ht="12.75">
      <c r="B8" t="s">
        <v>39</v>
      </c>
      <c r="D8" s="1"/>
      <c r="F8" t="s">
        <v>105</v>
      </c>
    </row>
    <row r="9" spans="2:6" ht="12.75">
      <c r="B9" t="s">
        <v>120</v>
      </c>
      <c r="D9" s="1"/>
      <c r="F9" t="s">
        <v>106</v>
      </c>
    </row>
    <row r="10" spans="2:16" ht="12.75">
      <c r="B10" t="s">
        <v>129</v>
      </c>
      <c r="D10" s="1"/>
      <c r="P10" s="1"/>
    </row>
    <row r="11" spans="2:16" ht="12.75">
      <c r="B11" t="s">
        <v>104</v>
      </c>
      <c r="D11" s="1">
        <v>2</v>
      </c>
      <c r="E11" t="s">
        <v>45</v>
      </c>
      <c r="P11" s="1"/>
    </row>
    <row r="12" spans="2:16" ht="12.75">
      <c r="B12" t="s">
        <v>130</v>
      </c>
      <c r="D12" s="1"/>
      <c r="P12" s="1"/>
    </row>
    <row r="13" spans="2:6" ht="12.75">
      <c r="B13" t="s">
        <v>131</v>
      </c>
      <c r="D13" s="1"/>
      <c r="F13" t="s">
        <v>47</v>
      </c>
    </row>
    <row r="14" spans="4:6" ht="12.75">
      <c r="D14" s="1"/>
      <c r="F14" t="s">
        <v>48</v>
      </c>
    </row>
    <row r="15" spans="1:4" ht="12.75">
      <c r="A15" t="s">
        <v>13</v>
      </c>
      <c r="D15" s="1"/>
    </row>
    <row r="16" spans="2:6" ht="12.75">
      <c r="B16" t="s">
        <v>14</v>
      </c>
      <c r="D16" s="1"/>
      <c r="F16" t="s">
        <v>29</v>
      </c>
    </row>
    <row r="17" spans="2:6" ht="12.75">
      <c r="B17" t="s">
        <v>110</v>
      </c>
      <c r="D17" s="1"/>
      <c r="F17" t="s">
        <v>49</v>
      </c>
    </row>
    <row r="18" spans="2:4" ht="12.75">
      <c r="B18" t="s">
        <v>22</v>
      </c>
      <c r="D18" s="1"/>
    </row>
    <row r="19" spans="4:6" ht="12.75">
      <c r="D19" s="1"/>
      <c r="F19" t="s">
        <v>53</v>
      </c>
    </row>
    <row r="20" spans="1:6" ht="12.75">
      <c r="A20" t="s">
        <v>15</v>
      </c>
      <c r="D20" s="1"/>
      <c r="F20" t="s">
        <v>50</v>
      </c>
    </row>
    <row r="21" spans="2:6" ht="12.75">
      <c r="B21" t="s">
        <v>23</v>
      </c>
      <c r="D21" s="1"/>
      <c r="F21" t="s">
        <v>54</v>
      </c>
    </row>
    <row r="22" spans="2:4" ht="12.75">
      <c r="B22" t="s">
        <v>56</v>
      </c>
      <c r="D22" s="1"/>
    </row>
    <row r="23" spans="2:6" ht="12.75">
      <c r="B23" t="s">
        <v>111</v>
      </c>
      <c r="D23" s="1"/>
      <c r="F23" t="s">
        <v>51</v>
      </c>
    </row>
    <row r="24" spans="2:6" ht="17.25" customHeight="1">
      <c r="B24" t="s">
        <v>112</v>
      </c>
      <c r="D24" s="1"/>
      <c r="F24" t="s">
        <v>52</v>
      </c>
    </row>
    <row r="25" ht="12.75">
      <c r="D25" s="1"/>
    </row>
    <row r="26" spans="1:5" ht="12.75">
      <c r="A26" t="s">
        <v>16</v>
      </c>
      <c r="D26" s="1">
        <v>3</v>
      </c>
      <c r="E26" t="s">
        <v>58</v>
      </c>
    </row>
    <row r="27" spans="2:6" ht="15" customHeight="1">
      <c r="B27" t="s">
        <v>17</v>
      </c>
      <c r="D27" s="1"/>
      <c r="F27" t="s">
        <v>32</v>
      </c>
    </row>
    <row r="28" spans="4:6" ht="12.75">
      <c r="D28" s="1"/>
      <c r="F28" t="s">
        <v>60</v>
      </c>
    </row>
    <row r="29" spans="1:6" ht="27" customHeight="1">
      <c r="A29" s="3" t="s">
        <v>20</v>
      </c>
      <c r="B29" s="3"/>
      <c r="D29" s="1"/>
      <c r="F29" t="s">
        <v>55</v>
      </c>
    </row>
    <row r="30" spans="2:6" ht="14.25" customHeight="1">
      <c r="B30" t="s">
        <v>27</v>
      </c>
      <c r="D30" s="1"/>
      <c r="F30" t="s">
        <v>59</v>
      </c>
    </row>
    <row r="31" spans="2:6" ht="12.75" customHeight="1">
      <c r="B31" t="s">
        <v>40</v>
      </c>
      <c r="D31" s="1"/>
      <c r="F31" t="s">
        <v>107</v>
      </c>
    </row>
    <row r="32" spans="2:6" ht="12.75">
      <c r="B32" t="s">
        <v>28</v>
      </c>
      <c r="D32" s="1"/>
      <c r="F32" t="s">
        <v>108</v>
      </c>
    </row>
    <row r="33" spans="2:4" ht="17.25" customHeight="1">
      <c r="B33" t="s">
        <v>57</v>
      </c>
      <c r="D33" s="1"/>
    </row>
    <row r="34" ht="12.75">
      <c r="D34" s="1"/>
    </row>
    <row r="35" spans="1:4" ht="27" customHeight="1">
      <c r="A35" s="3"/>
      <c r="B35" s="3"/>
      <c r="D35" s="1"/>
    </row>
    <row r="37" spans="7:8" ht="12.75">
      <c r="G37" s="2"/>
      <c r="H37" s="21"/>
    </row>
  </sheetData>
  <sheetProtection sheet="1" objects="1" scenarios="1"/>
  <mergeCells count="2">
    <mergeCell ref="A1:B1"/>
    <mergeCell ref="E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125" zoomScaleNormal="125" workbookViewId="0" topLeftCell="A1">
      <selection activeCell="C5" sqref="C5"/>
    </sheetView>
  </sheetViews>
  <sheetFormatPr defaultColWidth="9.140625" defaultRowHeight="12.75"/>
  <cols>
    <col min="1" max="1" width="7.140625" style="0" customWidth="1"/>
    <col min="2" max="2" width="67.57421875" style="0" customWidth="1"/>
    <col min="3" max="3" width="12.8515625" style="1" customWidth="1"/>
    <col min="4" max="4" width="6.28125" style="0" customWidth="1"/>
  </cols>
  <sheetData>
    <row r="1" spans="1:4" ht="13.5" thickBot="1">
      <c r="A1" s="31"/>
      <c r="B1" s="31"/>
      <c r="C1" s="32"/>
      <c r="D1" s="31"/>
    </row>
    <row r="2" spans="1:4" ht="22.5" customHeight="1" thickTop="1">
      <c r="A2" s="31"/>
      <c r="B2" s="91" t="s">
        <v>93</v>
      </c>
      <c r="C2" s="92"/>
      <c r="D2" s="31"/>
    </row>
    <row r="3" spans="1:4" ht="21" customHeight="1" thickBot="1">
      <c r="A3" s="31"/>
      <c r="B3" s="93" t="s">
        <v>94</v>
      </c>
      <c r="C3" s="94"/>
      <c r="D3" s="31"/>
    </row>
    <row r="4" spans="1:4" ht="20.25" customHeight="1" thickTop="1">
      <c r="A4" s="31"/>
      <c r="B4" s="54" t="s">
        <v>62</v>
      </c>
      <c r="C4" s="55">
        <v>5</v>
      </c>
      <c r="D4" s="31"/>
    </row>
    <row r="5" spans="1:4" ht="20.25" customHeight="1">
      <c r="A5" s="31"/>
      <c r="B5" s="18" t="s">
        <v>61</v>
      </c>
      <c r="C5" s="56">
        <v>10</v>
      </c>
      <c r="D5" s="31"/>
    </row>
    <row r="6" spans="1:4" ht="20.25" customHeight="1">
      <c r="A6" s="31"/>
      <c r="B6" s="18" t="s">
        <v>63</v>
      </c>
      <c r="C6" s="56">
        <v>15</v>
      </c>
      <c r="D6" s="31"/>
    </row>
    <row r="7" spans="1:4" ht="20.25" customHeight="1">
      <c r="A7" s="31"/>
      <c r="B7" s="18" t="s">
        <v>64</v>
      </c>
      <c r="C7" s="56">
        <v>20</v>
      </c>
      <c r="D7" s="31"/>
    </row>
    <row r="8" spans="1:4" ht="20.25" customHeight="1">
      <c r="A8" s="31"/>
      <c r="B8" s="18" t="s">
        <v>65</v>
      </c>
      <c r="C8" s="56">
        <v>25</v>
      </c>
      <c r="D8" s="31"/>
    </row>
    <row r="9" spans="1:4" ht="18">
      <c r="A9" s="31"/>
      <c r="B9" s="18" t="s">
        <v>42</v>
      </c>
      <c r="C9" s="33">
        <v>0.07</v>
      </c>
      <c r="D9" s="31"/>
    </row>
    <row r="10" spans="1:4" ht="18">
      <c r="A10" s="31"/>
      <c r="B10" s="18" t="s">
        <v>7</v>
      </c>
      <c r="C10" s="28">
        <v>2</v>
      </c>
      <c r="D10" s="31"/>
    </row>
    <row r="11" spans="1:4" ht="18">
      <c r="A11" s="31"/>
      <c r="B11" s="18" t="s">
        <v>9</v>
      </c>
      <c r="C11" s="29">
        <v>0.99</v>
      </c>
      <c r="D11" s="31"/>
    </row>
    <row r="12" spans="1:4" ht="18">
      <c r="A12" s="31"/>
      <c r="B12" s="18" t="s">
        <v>43</v>
      </c>
      <c r="C12" s="28">
        <v>2.33</v>
      </c>
      <c r="D12" s="31"/>
    </row>
    <row r="13" spans="1:4" ht="18">
      <c r="A13" s="31"/>
      <c r="B13" s="18" t="s">
        <v>44</v>
      </c>
      <c r="C13" s="28">
        <v>1.5</v>
      </c>
      <c r="D13" s="31"/>
    </row>
    <row r="14" spans="1:4" ht="18">
      <c r="A14" s="31"/>
      <c r="B14" s="18" t="s">
        <v>95</v>
      </c>
      <c r="C14" s="28">
        <v>200</v>
      </c>
      <c r="D14" s="31"/>
    </row>
    <row r="15" spans="1:4" ht="18">
      <c r="A15" s="31"/>
      <c r="B15" s="18" t="s">
        <v>96</v>
      </c>
      <c r="C15" s="30">
        <v>2000</v>
      </c>
      <c r="D15" s="31"/>
    </row>
    <row r="16" spans="1:4" ht="12.75">
      <c r="A16" s="31"/>
      <c r="B16" s="31"/>
      <c r="C16" s="32"/>
      <c r="D16" s="31"/>
    </row>
  </sheetData>
  <sheetProtection scenarios="1"/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"/>
  <sheetViews>
    <sheetView zoomScale="75" zoomScaleNormal="75" workbookViewId="0" topLeftCell="A1">
      <selection activeCell="C34" sqref="C34"/>
    </sheetView>
  </sheetViews>
  <sheetFormatPr defaultColWidth="9.140625" defaultRowHeight="12.75"/>
  <cols>
    <col min="1" max="1" width="16.140625" style="4" customWidth="1"/>
    <col min="2" max="2" width="21.421875" style="5" customWidth="1"/>
    <col min="3" max="3" width="22.00390625" style="5" customWidth="1"/>
    <col min="4" max="4" width="15.8515625" style="5" customWidth="1"/>
    <col min="5" max="5" width="9.7109375" style="5" customWidth="1"/>
    <col min="6" max="6" width="8.57421875" style="5" customWidth="1"/>
    <col min="7" max="7" width="17.57421875" style="5" customWidth="1"/>
    <col min="8" max="8" width="8.00390625" style="5" customWidth="1"/>
    <col min="9" max="9" width="12.00390625" style="5" customWidth="1"/>
    <col min="10" max="10" width="11.421875" style="5" customWidth="1"/>
    <col min="11" max="11" width="9.140625" style="5" customWidth="1"/>
    <col min="12" max="12" width="11.8515625" style="5" customWidth="1"/>
    <col min="13" max="13" width="8.421875" style="5" customWidth="1"/>
    <col min="14" max="14" width="11.421875" style="5" customWidth="1"/>
    <col min="15" max="16384" width="9.140625" style="5" customWidth="1"/>
  </cols>
  <sheetData>
    <row r="1" spans="1:15" ht="35.25" customHeight="1">
      <c r="A1" s="9"/>
      <c r="B1" s="104" t="s">
        <v>19</v>
      </c>
      <c r="C1" s="104"/>
      <c r="D1" s="104"/>
      <c r="E1" s="104"/>
      <c r="F1" s="104"/>
      <c r="G1" s="104"/>
      <c r="H1" s="104"/>
      <c r="I1" s="104"/>
      <c r="J1" s="104"/>
      <c r="K1" s="7"/>
      <c r="L1" s="7"/>
      <c r="M1" s="7"/>
      <c r="N1" s="7"/>
      <c r="O1" s="7"/>
    </row>
    <row r="2" spans="1:15" ht="18.75" thickBot="1">
      <c r="A2" s="19"/>
      <c r="C2" s="6" t="s">
        <v>66</v>
      </c>
      <c r="D2" s="20">
        <f>SUM('Input Values'!C4:C8)</f>
        <v>75</v>
      </c>
      <c r="E2" s="8"/>
      <c r="F2" s="8"/>
      <c r="G2" s="8"/>
      <c r="H2" s="22"/>
      <c r="I2" s="105" t="s">
        <v>126</v>
      </c>
      <c r="J2" s="105"/>
      <c r="K2" s="105"/>
      <c r="L2" s="105"/>
      <c r="M2" s="105"/>
      <c r="N2" s="105"/>
      <c r="O2" s="7"/>
    </row>
    <row r="3" spans="1:15" ht="13.5" thickTop="1">
      <c r="A3" s="19"/>
      <c r="C3" s="6" t="s">
        <v>91</v>
      </c>
      <c r="D3" s="35">
        <f>'Input Values'!C9</f>
        <v>0.07</v>
      </c>
      <c r="E3" s="8"/>
      <c r="F3" s="20"/>
      <c r="G3" s="20"/>
      <c r="H3" s="22"/>
      <c r="I3" s="27" t="s">
        <v>36</v>
      </c>
      <c r="J3" s="101">
        <v>10</v>
      </c>
      <c r="K3" s="101">
        <v>8</v>
      </c>
      <c r="L3" s="101">
        <v>6</v>
      </c>
      <c r="M3" s="101">
        <v>5</v>
      </c>
      <c r="N3" s="101">
        <v>4</v>
      </c>
      <c r="O3" s="7"/>
    </row>
    <row r="4" spans="1:15" ht="13.5" thickBot="1">
      <c r="A4" s="19"/>
      <c r="C4" s="6" t="s">
        <v>7</v>
      </c>
      <c r="D4" s="36">
        <f>'Input Values'!C10</f>
        <v>2</v>
      </c>
      <c r="E4" s="8"/>
      <c r="F4" s="20"/>
      <c r="G4" s="8"/>
      <c r="H4" s="22"/>
      <c r="I4" s="8" t="s">
        <v>37</v>
      </c>
      <c r="J4" s="102"/>
      <c r="K4" s="102"/>
      <c r="L4" s="102"/>
      <c r="M4" s="102"/>
      <c r="N4" s="102"/>
      <c r="O4" s="7"/>
    </row>
    <row r="5" spans="1:15" ht="13.5" customHeight="1" thickTop="1">
      <c r="A5" s="19"/>
      <c r="C5" s="6" t="s">
        <v>10</v>
      </c>
      <c r="D5" s="34">
        <f>IF(D3*D4&gt;1,1,D3*D4)</f>
        <v>0.14</v>
      </c>
      <c r="E5" s="8"/>
      <c r="F5" s="20"/>
      <c r="G5" s="8"/>
      <c r="H5" s="22"/>
      <c r="I5" s="24" t="s">
        <v>4</v>
      </c>
      <c r="J5" s="97">
        <f>(J3-(2/3))</f>
        <v>9.333333333333334</v>
      </c>
      <c r="K5" s="97">
        <f>(K3-(2/3))</f>
        <v>7.333333333333333</v>
      </c>
      <c r="L5" s="97">
        <f>(L3-(2/3))</f>
        <v>5.333333333333333</v>
      </c>
      <c r="M5" s="97">
        <f>(M3-(2/3))</f>
        <v>4.333333333333333</v>
      </c>
      <c r="N5" s="97">
        <f>(N3-(2/3))</f>
        <v>3.3333333333333335</v>
      </c>
      <c r="O5" s="7"/>
    </row>
    <row r="6" spans="1:15" ht="13.5" customHeight="1" thickBot="1">
      <c r="A6" s="19"/>
      <c r="C6" s="6" t="s">
        <v>9</v>
      </c>
      <c r="D6" s="25">
        <f>'Input Values'!C11</f>
        <v>0.99</v>
      </c>
      <c r="E6" s="8"/>
      <c r="F6" s="20"/>
      <c r="G6" s="8"/>
      <c r="H6" s="22"/>
      <c r="I6" s="11" t="s">
        <v>37</v>
      </c>
      <c r="J6" s="98"/>
      <c r="K6" s="98"/>
      <c r="L6" s="98"/>
      <c r="M6" s="98"/>
      <c r="N6" s="98"/>
      <c r="O6" s="7"/>
    </row>
    <row r="7" spans="1:15" ht="13.5" thickTop="1">
      <c r="A7" s="19"/>
      <c r="C7" s="6" t="s">
        <v>8</v>
      </c>
      <c r="D7" s="38">
        <f>CRITBINOM($D2,$D5,$D6)</f>
        <v>18</v>
      </c>
      <c r="E7" s="38"/>
      <c r="F7" s="20"/>
      <c r="G7" s="8"/>
      <c r="H7" s="22"/>
      <c r="I7" s="23" t="s">
        <v>0</v>
      </c>
      <c r="J7" s="97">
        <f>'Input Values'!$C$13</f>
        <v>1.5</v>
      </c>
      <c r="K7" s="97">
        <f>'Input Values'!$C$13</f>
        <v>1.5</v>
      </c>
      <c r="L7" s="97">
        <f>'Input Values'!$C$13</f>
        <v>1.5</v>
      </c>
      <c r="M7" s="97">
        <f>'Input Values'!$C$13</f>
        <v>1.5</v>
      </c>
      <c r="N7" s="97">
        <f>'Input Values'!$C$13</f>
        <v>1.5</v>
      </c>
      <c r="O7" s="7"/>
    </row>
    <row r="8" spans="1:15" ht="13.5" thickBot="1">
      <c r="A8" s="19"/>
      <c r="C8" s="40" t="s">
        <v>118</v>
      </c>
      <c r="D8" s="41">
        <f>I41</f>
        <v>35846.33333333333</v>
      </c>
      <c r="E8" s="26" t="s">
        <v>24</v>
      </c>
      <c r="F8" s="20"/>
      <c r="G8" s="8"/>
      <c r="H8" s="22"/>
      <c r="I8" s="27" t="s">
        <v>1</v>
      </c>
      <c r="J8" s="98"/>
      <c r="K8" s="98"/>
      <c r="L8" s="98"/>
      <c r="M8" s="98"/>
      <c r="N8" s="98"/>
      <c r="O8" s="7"/>
    </row>
    <row r="9" spans="3:17" ht="13.5" thickTop="1">
      <c r="C9" s="6" t="s">
        <v>119</v>
      </c>
      <c r="D9" s="14">
        <f>N41</f>
        <v>26633.333333333332</v>
      </c>
      <c r="E9" s="26" t="s">
        <v>24</v>
      </c>
      <c r="F9" s="8"/>
      <c r="G9" s="8"/>
      <c r="H9" s="22"/>
      <c r="I9" s="23" t="s">
        <v>0</v>
      </c>
      <c r="J9" s="97">
        <f>'Input Values'!$C$12</f>
        <v>2.33</v>
      </c>
      <c r="K9" s="97">
        <f>'Input Values'!$C$12</f>
        <v>2.33</v>
      </c>
      <c r="L9" s="97">
        <f>'Input Values'!$C$12</f>
        <v>2.33</v>
      </c>
      <c r="M9" s="97">
        <f>'Input Values'!$C$12</f>
        <v>2.33</v>
      </c>
      <c r="N9" s="97">
        <f>'Input Values'!$C$12</f>
        <v>2.33</v>
      </c>
      <c r="O9" s="7"/>
      <c r="Q9" s="5" t="s">
        <v>127</v>
      </c>
    </row>
    <row r="10" spans="2:15" ht="13.5" thickBot="1">
      <c r="B10" s="5" t="s">
        <v>18</v>
      </c>
      <c r="C10" s="6"/>
      <c r="D10" s="8"/>
      <c r="E10" s="8"/>
      <c r="F10" s="8"/>
      <c r="G10" s="8"/>
      <c r="H10" s="22"/>
      <c r="I10" s="8" t="s">
        <v>2</v>
      </c>
      <c r="J10" s="98"/>
      <c r="K10" s="98"/>
      <c r="L10" s="98"/>
      <c r="M10" s="98"/>
      <c r="N10" s="98"/>
      <c r="O10" s="7"/>
    </row>
    <row r="11" spans="3:15" ht="15" customHeight="1" thickTop="1">
      <c r="C11" s="6" t="s">
        <v>25</v>
      </c>
      <c r="D11" s="17">
        <f>100*'Input Values'!C12*'Right  Sizing'!L26</f>
        <v>86210</v>
      </c>
      <c r="E11" s="8"/>
      <c r="F11" s="8"/>
      <c r="G11" s="8"/>
      <c r="H11" s="22"/>
      <c r="I11" s="23" t="s">
        <v>35</v>
      </c>
      <c r="J11" s="97">
        <f>J5*50</f>
        <v>466.6666666666667</v>
      </c>
      <c r="K11" s="97">
        <f>K5*50</f>
        <v>366.66666666666663</v>
      </c>
      <c r="L11" s="97">
        <f>L5*50</f>
        <v>266.66666666666663</v>
      </c>
      <c r="M11" s="97">
        <f>M5*50</f>
        <v>216.66666666666666</v>
      </c>
      <c r="N11" s="97">
        <f>N5*50</f>
        <v>166.66666666666669</v>
      </c>
      <c r="O11" s="7"/>
    </row>
    <row r="12" spans="3:15" ht="13.5" thickBot="1">
      <c r="C12" s="6" t="s">
        <v>26</v>
      </c>
      <c r="D12" s="17">
        <f>100*'Input Values'!C13*'Right  Sizing'!L26</f>
        <v>55500</v>
      </c>
      <c r="E12" s="8"/>
      <c r="F12" s="8"/>
      <c r="G12" s="8"/>
      <c r="H12" s="22"/>
      <c r="I12" s="8" t="s">
        <v>38</v>
      </c>
      <c r="J12" s="98"/>
      <c r="K12" s="98"/>
      <c r="L12" s="98"/>
      <c r="M12" s="98"/>
      <c r="N12" s="98"/>
      <c r="O12" s="7"/>
    </row>
    <row r="13" spans="3:15" ht="13.5" thickTop="1">
      <c r="C13" s="6"/>
      <c r="D13" s="17"/>
      <c r="E13" s="8"/>
      <c r="F13" s="8"/>
      <c r="G13" s="8"/>
      <c r="H13" s="22"/>
      <c r="I13" s="23" t="s">
        <v>3</v>
      </c>
      <c r="J13" s="99">
        <f>J5*J7*100</f>
        <v>1400</v>
      </c>
      <c r="K13" s="99">
        <f>K5*K7*100</f>
        <v>1100</v>
      </c>
      <c r="L13" s="99">
        <f>L5*L7*100</f>
        <v>800</v>
      </c>
      <c r="M13" s="99">
        <f>M5*M7*100</f>
        <v>650</v>
      </c>
      <c r="N13" s="99">
        <f>N5*N7*100</f>
        <v>500</v>
      </c>
      <c r="O13" s="7"/>
    </row>
    <row r="14" spans="3:15" ht="13.5" thickBot="1">
      <c r="C14" s="6"/>
      <c r="D14" s="17"/>
      <c r="E14" s="8"/>
      <c r="F14" s="8"/>
      <c r="G14" s="8"/>
      <c r="H14" s="22"/>
      <c r="I14" s="27" t="s">
        <v>4</v>
      </c>
      <c r="J14" s="100"/>
      <c r="K14" s="100"/>
      <c r="L14" s="100"/>
      <c r="M14" s="100"/>
      <c r="N14" s="100"/>
      <c r="O14" s="7"/>
    </row>
    <row r="15" spans="3:15" ht="13.5" thickTop="1">
      <c r="C15" s="6" t="s">
        <v>85</v>
      </c>
      <c r="D15" s="17">
        <f>D8</f>
        <v>35846.33333333333</v>
      </c>
      <c r="E15" s="8" t="s">
        <v>86</v>
      </c>
      <c r="F15" s="14"/>
      <c r="G15" s="8"/>
      <c r="H15" s="22"/>
      <c r="I15" s="23" t="s">
        <v>5</v>
      </c>
      <c r="J15" s="95">
        <f>J5*J9*100</f>
        <v>2174.666666666667</v>
      </c>
      <c r="K15" s="95">
        <f>K5*K9*100</f>
        <v>1708.6666666666665</v>
      </c>
      <c r="L15" s="95">
        <f>L5*L9*100</f>
        <v>1242.6666666666665</v>
      </c>
      <c r="M15" s="95">
        <f>M5*M9*100</f>
        <v>1009.6666666666666</v>
      </c>
      <c r="N15" s="95">
        <f>N5*N9*100</f>
        <v>776.6666666666667</v>
      </c>
      <c r="O15" s="7"/>
    </row>
    <row r="16" spans="3:15" ht="12.75">
      <c r="C16" s="6" t="s">
        <v>87</v>
      </c>
      <c r="D16" s="17">
        <f>D9</f>
        <v>26633.333333333332</v>
      </c>
      <c r="E16" s="8" t="s">
        <v>128</v>
      </c>
      <c r="F16" s="14"/>
      <c r="G16" s="8"/>
      <c r="H16" s="22"/>
      <c r="I16" s="8" t="s">
        <v>4</v>
      </c>
      <c r="J16" s="96"/>
      <c r="K16" s="96"/>
      <c r="L16" s="96"/>
      <c r="M16" s="96"/>
      <c r="N16" s="96"/>
      <c r="O16" s="7"/>
    </row>
    <row r="17" spans="3:15" ht="12.75">
      <c r="C17" s="6"/>
      <c r="D17" s="8"/>
      <c r="E17" s="8"/>
      <c r="F17" s="8"/>
      <c r="G17" s="8"/>
      <c r="H17" s="22"/>
      <c r="I17" s="22"/>
      <c r="J17" s="22"/>
      <c r="K17" s="22"/>
      <c r="L17" s="7"/>
      <c r="M17" s="7"/>
      <c r="N17" s="7"/>
      <c r="O17" s="7"/>
    </row>
    <row r="18" spans="3:15" ht="12.75">
      <c r="C18" s="111" t="s">
        <v>88</v>
      </c>
      <c r="D18" s="112">
        <f>D11-D15</f>
        <v>50363.66666666667</v>
      </c>
      <c r="E18" s="26" t="s">
        <v>89</v>
      </c>
      <c r="F18" s="8"/>
      <c r="G18" s="8"/>
      <c r="H18" s="22"/>
      <c r="I18" s="22"/>
      <c r="J18" s="22"/>
      <c r="K18" s="22"/>
      <c r="L18" s="7"/>
      <c r="M18" s="7"/>
      <c r="N18" s="7"/>
      <c r="O18" s="7"/>
    </row>
    <row r="19" spans="3:15" ht="12.75">
      <c r="C19" s="6"/>
      <c r="D19" s="112">
        <f>D12-D16</f>
        <v>28866.666666666668</v>
      </c>
      <c r="E19" s="26" t="s">
        <v>90</v>
      </c>
      <c r="F19" s="8"/>
      <c r="G19" s="8"/>
      <c r="H19" s="22"/>
      <c r="I19" s="22"/>
      <c r="J19" s="22"/>
      <c r="K19" s="22"/>
      <c r="L19" s="7"/>
      <c r="M19" s="7"/>
      <c r="N19" s="7"/>
      <c r="O19" s="7"/>
    </row>
    <row r="20" spans="1:15" ht="15.75">
      <c r="A20" s="113" t="s">
        <v>135</v>
      </c>
      <c r="C20" s="6"/>
      <c r="D20" s="8"/>
      <c r="E20" s="8"/>
      <c r="F20" s="8"/>
      <c r="G20" s="8"/>
      <c r="H20" s="22"/>
      <c r="I20" s="22"/>
      <c r="J20" s="22"/>
      <c r="K20" s="22"/>
      <c r="L20" s="7"/>
      <c r="M20" s="7"/>
      <c r="N20" s="7"/>
      <c r="O20" s="7"/>
    </row>
    <row r="21" spans="3:15" ht="20.25" customHeight="1">
      <c r="C21" s="62" t="s">
        <v>132</v>
      </c>
      <c r="D21" s="61">
        <f>D50</f>
        <v>48833.333333333314</v>
      </c>
      <c r="E21" s="53" t="s">
        <v>121</v>
      </c>
      <c r="F21" s="8"/>
      <c r="G21" s="8"/>
      <c r="H21" s="22"/>
      <c r="I21" s="22"/>
      <c r="J21" s="22"/>
      <c r="K21" s="22"/>
      <c r="L21" s="7"/>
      <c r="M21" s="7"/>
      <c r="N21" s="7"/>
      <c r="O21" s="7"/>
    </row>
    <row r="22" spans="1:15" ht="20.25" customHeight="1">
      <c r="A22" s="5"/>
      <c r="C22" s="110" t="s">
        <v>133</v>
      </c>
      <c r="D22" s="61"/>
      <c r="E22" s="53"/>
      <c r="F22" s="8"/>
      <c r="G22" s="8"/>
      <c r="H22" s="22"/>
      <c r="I22" s="22"/>
      <c r="J22" s="22"/>
      <c r="K22" s="22"/>
      <c r="L22" s="7"/>
      <c r="M22" s="7"/>
      <c r="N22" s="7"/>
      <c r="O22" s="7"/>
    </row>
    <row r="23" spans="1:15" ht="20.25" customHeight="1">
      <c r="A23" s="109"/>
      <c r="C23" s="110" t="s">
        <v>134</v>
      </c>
      <c r="D23" s="61"/>
      <c r="E23" s="53"/>
      <c r="F23" s="8"/>
      <c r="G23" s="8"/>
      <c r="H23" s="22"/>
      <c r="I23" s="22"/>
      <c r="J23" s="22"/>
      <c r="K23" s="22"/>
      <c r="L23" s="7"/>
      <c r="M23" s="7"/>
      <c r="N23" s="7"/>
      <c r="O23" s="7"/>
    </row>
    <row r="24" spans="1:15" ht="21" customHeight="1">
      <c r="A24" s="9"/>
      <c r="B24" s="7"/>
      <c r="C24" s="7"/>
      <c r="D24" s="22"/>
      <c r="E24" s="22"/>
      <c r="F24" s="22"/>
      <c r="G24" s="22"/>
      <c r="H24" s="8"/>
      <c r="I24" s="84" t="s">
        <v>114</v>
      </c>
      <c r="J24" s="70">
        <f>'Input Values'!C4</f>
        <v>5</v>
      </c>
      <c r="K24" s="70">
        <f>'Input Values'!C5</f>
        <v>10</v>
      </c>
      <c r="L24" s="85">
        <f>'Input Values'!C6</f>
        <v>15</v>
      </c>
      <c r="M24" s="85">
        <f>'Input Values'!C7</f>
        <v>20</v>
      </c>
      <c r="N24" s="85">
        <f>'Input Values'!C8</f>
        <v>25</v>
      </c>
      <c r="O24" s="22"/>
    </row>
    <row r="25" spans="1:15" ht="21" customHeight="1">
      <c r="A25" s="9"/>
      <c r="B25" s="106" t="s">
        <v>122</v>
      </c>
      <c r="D25" s="66" t="s">
        <v>123</v>
      </c>
      <c r="E25" s="22"/>
      <c r="F25" s="14"/>
      <c r="G25" s="8"/>
      <c r="H25" s="8"/>
      <c r="I25" s="84" t="s">
        <v>115</v>
      </c>
      <c r="J25" s="86">
        <f>J24*J5</f>
        <v>46.66666666666667</v>
      </c>
      <c r="K25" s="86">
        <f>K24*K5</f>
        <v>73.33333333333333</v>
      </c>
      <c r="L25" s="86">
        <f>L24*L5</f>
        <v>80</v>
      </c>
      <c r="M25" s="86">
        <f>M24*M5</f>
        <v>86.66666666666666</v>
      </c>
      <c r="N25" s="86">
        <f>N24*N5</f>
        <v>83.33333333333334</v>
      </c>
      <c r="O25" s="22"/>
    </row>
    <row r="26" spans="1:15" ht="21" customHeight="1">
      <c r="A26" s="7"/>
      <c r="B26" s="106"/>
      <c r="C26" s="6" t="s">
        <v>67</v>
      </c>
      <c r="D26" s="83">
        <f>CRITBINOM('Input Values'!C4,$D$5,$D$6)</f>
        <v>3</v>
      </c>
      <c r="E26" s="22"/>
      <c r="F26" s="14"/>
      <c r="G26" s="8"/>
      <c r="H26" s="8"/>
      <c r="I26" s="74"/>
      <c r="J26" s="75"/>
      <c r="K26" s="62" t="s">
        <v>116</v>
      </c>
      <c r="L26" s="87">
        <f>SUM(J25:N25)</f>
        <v>370</v>
      </c>
      <c r="M26" s="74"/>
      <c r="N26" s="74"/>
      <c r="O26" s="22"/>
    </row>
    <row r="27" spans="1:15" ht="21" customHeight="1">
      <c r="A27" s="7"/>
      <c r="B27" s="106"/>
      <c r="C27" s="6" t="s">
        <v>68</v>
      </c>
      <c r="D27" s="83">
        <f>CRITBINOM('Input Values'!C5,$D$5,$D$6)</f>
        <v>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8" customHeight="1">
      <c r="A28" s="9"/>
      <c r="B28" s="106"/>
      <c r="C28" s="6" t="s">
        <v>69</v>
      </c>
      <c r="D28" s="83">
        <f>CRITBINOM('Input Values'!C6,$D$5,$D$6)</f>
        <v>6</v>
      </c>
      <c r="E28" s="22"/>
      <c r="F28" s="14"/>
      <c r="G28" s="14"/>
      <c r="O28" s="57"/>
    </row>
    <row r="29" spans="1:15" ht="18" customHeight="1">
      <c r="A29" s="9"/>
      <c r="B29" s="106"/>
      <c r="C29" s="6" t="s">
        <v>70</v>
      </c>
      <c r="D29" s="83">
        <f>CRITBINOM('Input Values'!C7,$D$5,$D$6)</f>
        <v>7</v>
      </c>
      <c r="E29" s="22"/>
      <c r="F29" s="14"/>
      <c r="G29" s="14"/>
      <c r="O29" s="57"/>
    </row>
    <row r="30" spans="1:15" ht="18" customHeight="1">
      <c r="A30" s="9"/>
      <c r="B30" s="106"/>
      <c r="C30" s="6" t="s">
        <v>71</v>
      </c>
      <c r="D30" s="83">
        <f>CRITBINOM('Input Values'!C8,$D$5,$D$6)</f>
        <v>8</v>
      </c>
      <c r="E30" s="22"/>
      <c r="F30" s="14"/>
      <c r="G30" s="107" t="s">
        <v>125</v>
      </c>
      <c r="H30" s="107"/>
      <c r="I30" s="107"/>
      <c r="J30" s="107"/>
      <c r="K30" s="107"/>
      <c r="L30" s="107"/>
      <c r="M30" s="107"/>
      <c r="N30" s="107"/>
      <c r="O30" s="57"/>
    </row>
    <row r="31" spans="1:15" ht="18" customHeight="1">
      <c r="A31" s="58"/>
      <c r="B31" s="59"/>
      <c r="C31" s="22"/>
      <c r="D31" s="58"/>
      <c r="E31" s="57"/>
      <c r="F31" s="14"/>
      <c r="G31" s="107"/>
      <c r="H31" s="107"/>
      <c r="I31" s="107"/>
      <c r="J31" s="107"/>
      <c r="K31" s="107"/>
      <c r="L31" s="107"/>
      <c r="M31" s="107"/>
      <c r="N31" s="107"/>
      <c r="O31" s="57"/>
    </row>
    <row r="32" spans="1:15" ht="18" customHeight="1">
      <c r="A32" s="11"/>
      <c r="B32" s="26" t="s">
        <v>124</v>
      </c>
      <c r="C32" s="8"/>
      <c r="F32" s="13"/>
      <c r="G32" s="107"/>
      <c r="H32" s="107"/>
      <c r="I32" s="107"/>
      <c r="J32" s="107"/>
      <c r="K32" s="107"/>
      <c r="L32" s="107"/>
      <c r="M32" s="107"/>
      <c r="N32" s="107"/>
      <c r="O32" s="57"/>
    </row>
    <row r="33" spans="1:15" ht="18" customHeight="1">
      <c r="A33" s="11"/>
      <c r="B33" s="67" t="s">
        <v>92</v>
      </c>
      <c r="C33" s="11">
        <f>D7</f>
        <v>18</v>
      </c>
      <c r="D33" s="11"/>
      <c r="E33" s="13"/>
      <c r="F33" s="13"/>
      <c r="G33" s="103" t="s">
        <v>74</v>
      </c>
      <c r="H33" s="103"/>
      <c r="I33" s="103"/>
      <c r="J33" s="37"/>
      <c r="L33" s="103" t="s">
        <v>75</v>
      </c>
      <c r="M33" s="103"/>
      <c r="N33" s="103"/>
      <c r="O33" s="57"/>
    </row>
    <row r="34" spans="1:15" ht="18" customHeight="1">
      <c r="A34" s="11"/>
      <c r="C34" s="67" t="s">
        <v>79</v>
      </c>
      <c r="D34" s="11" t="s">
        <v>4</v>
      </c>
      <c r="E34" s="13" t="s">
        <v>78</v>
      </c>
      <c r="F34" s="13"/>
      <c r="G34" s="39" t="s">
        <v>72</v>
      </c>
      <c r="H34" s="39"/>
      <c r="I34" s="39" t="s">
        <v>73</v>
      </c>
      <c r="L34" s="39" t="s">
        <v>72</v>
      </c>
      <c r="M34" s="39"/>
      <c r="N34" s="39" t="s">
        <v>73</v>
      </c>
      <c r="O34" s="57"/>
    </row>
    <row r="35" spans="1:15" ht="18" customHeight="1">
      <c r="A35" s="11"/>
      <c r="B35" s="12"/>
      <c r="C35" s="69" t="s">
        <v>80</v>
      </c>
      <c r="D35" s="70">
        <f>D26</f>
        <v>3</v>
      </c>
      <c r="E35" s="71">
        <f>'Input Values'!C4-'Right  Sizing'!D35</f>
        <v>2</v>
      </c>
      <c r="F35" s="72"/>
      <c r="G35" s="68">
        <f>J15*D35</f>
        <v>6524.000000000001</v>
      </c>
      <c r="H35" s="73"/>
      <c r="I35" s="68">
        <f>E35*J11</f>
        <v>933.3333333333334</v>
      </c>
      <c r="J35" s="74"/>
      <c r="K35" s="74"/>
      <c r="L35" s="74">
        <f>D35*J13</f>
        <v>4200</v>
      </c>
      <c r="M35" s="74"/>
      <c r="N35" s="68">
        <f>I35</f>
        <v>933.3333333333334</v>
      </c>
      <c r="O35" s="57"/>
    </row>
    <row r="36" spans="1:15" ht="18" customHeight="1">
      <c r="A36" s="11"/>
      <c r="B36" s="12"/>
      <c r="C36" s="69" t="s">
        <v>81</v>
      </c>
      <c r="D36" s="70">
        <f>IF((D26+D27)&lt;D$7,D27,(IF(D$7-D26&gt;0,D$7-D26,0)))</f>
        <v>4</v>
      </c>
      <c r="E36" s="71">
        <f>'Input Values'!C5-'Right  Sizing'!D36</f>
        <v>6</v>
      </c>
      <c r="F36" s="72"/>
      <c r="G36" s="68">
        <f>K15*D36</f>
        <v>6834.666666666666</v>
      </c>
      <c r="H36" s="73"/>
      <c r="I36" s="68">
        <f>E36*K11</f>
        <v>2200</v>
      </c>
      <c r="J36" s="74"/>
      <c r="K36" s="74"/>
      <c r="L36" s="74">
        <f>D36*K13</f>
        <v>4400</v>
      </c>
      <c r="M36" s="74"/>
      <c r="N36" s="68">
        <f>I36</f>
        <v>2200</v>
      </c>
      <c r="O36" s="57"/>
    </row>
    <row r="37" spans="1:15" ht="18" customHeight="1">
      <c r="A37" s="11"/>
      <c r="B37" s="12"/>
      <c r="C37" s="69" t="s">
        <v>82</v>
      </c>
      <c r="D37" s="70">
        <f>IF((D28+D27+D26)&lt;D$7,D28,(IF(D$7-(D26+D27)&gt;0,D$7-(D27+D26),0)))</f>
        <v>6</v>
      </c>
      <c r="E37" s="71">
        <f>'Input Values'!C6-'Right  Sizing'!D37</f>
        <v>9</v>
      </c>
      <c r="F37" s="72"/>
      <c r="G37" s="68">
        <f>L15*D37</f>
        <v>7455.999999999999</v>
      </c>
      <c r="H37" s="73"/>
      <c r="I37" s="68">
        <f>D37*L11</f>
        <v>1599.9999999999998</v>
      </c>
      <c r="J37" s="74"/>
      <c r="K37" s="74"/>
      <c r="L37" s="74">
        <f>D37*L13</f>
        <v>4800</v>
      </c>
      <c r="M37" s="74"/>
      <c r="N37" s="68">
        <f>I37</f>
        <v>1599.9999999999998</v>
      </c>
      <c r="O37" s="57"/>
    </row>
    <row r="38" spans="1:15" ht="18" customHeight="1">
      <c r="A38" s="11"/>
      <c r="B38" s="12"/>
      <c r="C38" s="69" t="s">
        <v>83</v>
      </c>
      <c r="D38" s="70">
        <f>IF((D26+D27+D28+D29)&lt;D$7,D29,(IF(D$7-(D28+D27+D26)&gt;0,D$7-(D28+D27+D26),0)))</f>
        <v>5</v>
      </c>
      <c r="E38" s="71">
        <f>'Input Values'!C7-'Right  Sizing'!D38</f>
        <v>15</v>
      </c>
      <c r="F38" s="72"/>
      <c r="G38" s="68">
        <f>M15*D38</f>
        <v>5048.333333333333</v>
      </c>
      <c r="H38" s="73"/>
      <c r="I38" s="68">
        <f>D38*M11</f>
        <v>1083.3333333333333</v>
      </c>
      <c r="J38" s="74"/>
      <c r="K38" s="74"/>
      <c r="L38" s="74">
        <f>D38*M13</f>
        <v>3250</v>
      </c>
      <c r="M38" s="74"/>
      <c r="N38" s="68">
        <f>I38</f>
        <v>1083.3333333333333</v>
      </c>
      <c r="O38" s="57"/>
    </row>
    <row r="39" spans="1:15" ht="18" customHeight="1">
      <c r="A39" s="11"/>
      <c r="B39" s="12"/>
      <c r="C39" s="69" t="s">
        <v>84</v>
      </c>
      <c r="D39" s="70">
        <f>IF((D26+D27+D28+D29+D30)&lt;D$7,D30,(IF(D$7-(D26+D27+D28+D29)&gt;0,D$7-(D26+D27+D28+D29),0)))</f>
        <v>0</v>
      </c>
      <c r="E39" s="71">
        <f>'Input Values'!C8-'Right  Sizing'!D39</f>
        <v>25</v>
      </c>
      <c r="F39" s="72"/>
      <c r="G39" s="68">
        <f>D39*N15</f>
        <v>0</v>
      </c>
      <c r="H39" s="73"/>
      <c r="I39" s="68">
        <f>E39*N11</f>
        <v>4166.666666666667</v>
      </c>
      <c r="J39" s="74"/>
      <c r="K39" s="74"/>
      <c r="L39" s="74">
        <f>D39*N13</f>
        <v>0</v>
      </c>
      <c r="M39" s="74"/>
      <c r="N39" s="68">
        <f>I39</f>
        <v>4166.666666666667</v>
      </c>
      <c r="O39" s="57"/>
    </row>
    <row r="40" spans="1:15" ht="18" customHeight="1">
      <c r="A40" s="11"/>
      <c r="B40" s="12"/>
      <c r="C40" s="75"/>
      <c r="D40" s="70"/>
      <c r="E40" s="74"/>
      <c r="F40" s="76" t="s">
        <v>76</v>
      </c>
      <c r="G40" s="77">
        <f>SUM(G35:G39)</f>
        <v>25863</v>
      </c>
      <c r="H40" s="78"/>
      <c r="I40" s="79">
        <f>SUM(I35:I39)</f>
        <v>9983.333333333332</v>
      </c>
      <c r="J40" s="74"/>
      <c r="K40" s="69" t="s">
        <v>76</v>
      </c>
      <c r="L40" s="80">
        <f>SUM(L35:L39)</f>
        <v>16650</v>
      </c>
      <c r="M40" s="78"/>
      <c r="N40" s="81">
        <f>SUM(N35:N39)</f>
        <v>9983.333333333332</v>
      </c>
      <c r="O40" s="57"/>
    </row>
    <row r="41" spans="1:15" ht="18" customHeight="1">
      <c r="A41" s="11"/>
      <c r="B41" s="12"/>
      <c r="C41" s="75"/>
      <c r="D41" s="70"/>
      <c r="E41" s="72"/>
      <c r="F41" s="72"/>
      <c r="G41" s="82"/>
      <c r="H41" s="89" t="s">
        <v>77</v>
      </c>
      <c r="I41" s="88">
        <f>SUM(G40:I40)</f>
        <v>35846.33333333333</v>
      </c>
      <c r="J41" s="74"/>
      <c r="K41" s="74"/>
      <c r="L41" s="74"/>
      <c r="M41" s="89" t="s">
        <v>77</v>
      </c>
      <c r="N41" s="88">
        <f>SUM(L40:N40)</f>
        <v>26633.333333333332</v>
      </c>
      <c r="O41" s="57"/>
    </row>
    <row r="42" spans="1:15" ht="18" customHeight="1">
      <c r="A42" s="58"/>
      <c r="B42" s="59"/>
      <c r="C42" s="22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7" ht="18" customHeight="1">
      <c r="A43" s="58"/>
      <c r="B43" s="50" t="s">
        <v>97</v>
      </c>
      <c r="C43" s="8"/>
      <c r="D43" s="11"/>
      <c r="E43" s="57"/>
      <c r="F43" s="13"/>
      <c r="G43" s="14"/>
    </row>
    <row r="44" spans="1:7" ht="18" customHeight="1">
      <c r="A44" s="58"/>
      <c r="B44" s="5" t="s">
        <v>99</v>
      </c>
      <c r="C44" s="8"/>
      <c r="D44" s="11"/>
      <c r="E44" s="57"/>
      <c r="F44" s="13"/>
      <c r="G44" s="14"/>
    </row>
    <row r="45" spans="1:7" ht="6.75" customHeight="1">
      <c r="A45" s="58"/>
      <c r="B45" s="12"/>
      <c r="C45" s="8"/>
      <c r="D45" s="11"/>
      <c r="E45" s="57"/>
      <c r="F45" s="13"/>
      <c r="G45" s="14"/>
    </row>
    <row r="46" spans="1:7" ht="18" customHeight="1">
      <c r="A46" s="58"/>
      <c r="B46" s="12" t="s">
        <v>100</v>
      </c>
      <c r="C46" s="8"/>
      <c r="D46" s="48">
        <f>D19/'Input Values'!C14</f>
        <v>144.33333333333334</v>
      </c>
      <c r="E46" s="57"/>
      <c r="F46" s="13"/>
      <c r="G46" s="14"/>
    </row>
    <row r="47" spans="1:7" ht="18" customHeight="1">
      <c r="A47" s="58"/>
      <c r="B47" s="12" t="s">
        <v>98</v>
      </c>
      <c r="C47" s="8"/>
      <c r="D47" s="52">
        <f>'Input Values'!C15*'Right  Sizing'!D46</f>
        <v>288666.6666666667</v>
      </c>
      <c r="E47" s="57"/>
      <c r="F47" s="13"/>
      <c r="G47" s="14"/>
    </row>
    <row r="48" spans="1:7" ht="18" customHeight="1">
      <c r="A48" s="58"/>
      <c r="B48" s="12" t="s">
        <v>101</v>
      </c>
      <c r="C48" s="8"/>
      <c r="D48" s="51">
        <f>D2*4500</f>
        <v>337500</v>
      </c>
      <c r="E48" s="57"/>
      <c r="F48" s="13"/>
      <c r="G48" s="14"/>
    </row>
    <row r="49" spans="1:9" ht="18" customHeight="1">
      <c r="A49" s="58"/>
      <c r="B49" s="12"/>
      <c r="C49" s="8"/>
      <c r="D49" s="11"/>
      <c r="E49" s="57"/>
      <c r="F49" s="57"/>
      <c r="G49" s="60"/>
      <c r="H49" s="7"/>
      <c r="I49" s="7"/>
    </row>
    <row r="50" spans="1:9" ht="18" customHeight="1">
      <c r="A50" s="58"/>
      <c r="B50" s="12" t="s">
        <v>102</v>
      </c>
      <c r="C50" s="8"/>
      <c r="D50" s="52">
        <f>D48-D47</f>
        <v>48833.333333333314</v>
      </c>
      <c r="E50" s="53" t="s">
        <v>103</v>
      </c>
      <c r="F50" s="13"/>
      <c r="G50" s="14"/>
      <c r="I50" s="7"/>
    </row>
    <row r="51" spans="1:9" ht="18" customHeight="1">
      <c r="A51" s="58"/>
      <c r="B51" s="59"/>
      <c r="C51" s="22"/>
      <c r="D51" s="58"/>
      <c r="E51" s="57"/>
      <c r="F51" s="57"/>
      <c r="G51" s="60"/>
      <c r="H51" s="7"/>
      <c r="I51" s="7"/>
    </row>
    <row r="52" spans="1:7" ht="18" customHeight="1">
      <c r="A52" s="11"/>
      <c r="B52" s="12"/>
      <c r="C52" s="8"/>
      <c r="D52" s="11"/>
      <c r="E52" s="13"/>
      <c r="F52" s="13"/>
      <c r="G52" s="14"/>
    </row>
    <row r="53" spans="1:7" ht="18" customHeight="1">
      <c r="A53" s="11"/>
      <c r="B53" s="12"/>
      <c r="C53" s="8"/>
      <c r="D53" s="11"/>
      <c r="E53" s="13"/>
      <c r="F53" s="13"/>
      <c r="G53" s="14"/>
    </row>
    <row r="54" spans="1:7" ht="18" customHeight="1">
      <c r="A54" s="11"/>
      <c r="B54" s="12"/>
      <c r="C54" s="8"/>
      <c r="D54" s="11"/>
      <c r="E54" s="13"/>
      <c r="F54" s="13"/>
      <c r="G54" s="14"/>
    </row>
    <row r="55" spans="1:7" ht="18" customHeight="1">
      <c r="A55" s="11"/>
      <c r="B55" s="12"/>
      <c r="C55" s="8"/>
      <c r="D55" s="11"/>
      <c r="E55" s="13"/>
      <c r="F55" s="13"/>
      <c r="G55" s="14"/>
    </row>
    <row r="56" spans="1:7" ht="18" customHeight="1">
      <c r="A56" s="11"/>
      <c r="B56" s="12"/>
      <c r="C56" s="8"/>
      <c r="D56" s="11"/>
      <c r="E56" s="13"/>
      <c r="F56" s="13"/>
      <c r="G56" s="14"/>
    </row>
    <row r="57" spans="1:7" ht="18" customHeight="1">
      <c r="A57" s="11"/>
      <c r="B57" s="12"/>
      <c r="C57" s="8"/>
      <c r="D57" s="11"/>
      <c r="E57" s="13"/>
      <c r="F57" s="13"/>
      <c r="G57" s="14"/>
    </row>
    <row r="58" spans="1:7" ht="18" customHeight="1">
      <c r="A58" s="11"/>
      <c r="B58" s="12"/>
      <c r="C58" s="8"/>
      <c r="D58" s="11"/>
      <c r="E58" s="13"/>
      <c r="F58" s="13"/>
      <c r="G58" s="14"/>
    </row>
    <row r="59" spans="1:7" ht="18" customHeight="1">
      <c r="A59" s="11"/>
      <c r="B59" s="12"/>
      <c r="C59" s="8"/>
      <c r="D59" s="11"/>
      <c r="E59" s="13"/>
      <c r="F59" s="13"/>
      <c r="G59" s="14"/>
    </row>
    <row r="60" spans="1:7" ht="18" customHeight="1">
      <c r="A60" s="11"/>
      <c r="B60" s="12"/>
      <c r="C60" s="8"/>
      <c r="D60" s="11"/>
      <c r="E60" s="13"/>
      <c r="F60" s="13"/>
      <c r="G60" s="14"/>
    </row>
    <row r="61" spans="1:7" ht="18" customHeight="1">
      <c r="A61" s="11"/>
      <c r="B61" s="12"/>
      <c r="C61" s="8"/>
      <c r="D61" s="11"/>
      <c r="E61" s="13"/>
      <c r="F61" s="13"/>
      <c r="G61" s="14"/>
    </row>
    <row r="62" spans="1:7" ht="18" customHeight="1">
      <c r="A62" s="11"/>
      <c r="B62" s="12"/>
      <c r="C62" s="8"/>
      <c r="D62" s="11"/>
      <c r="E62" s="13"/>
      <c r="F62" s="13"/>
      <c r="G62" s="14"/>
    </row>
    <row r="63" spans="1:7" ht="18" customHeight="1">
      <c r="A63" s="11"/>
      <c r="B63" s="12"/>
      <c r="C63" s="8"/>
      <c r="D63" s="11"/>
      <c r="E63" s="13"/>
      <c r="F63" s="13"/>
      <c r="G63" s="14"/>
    </row>
    <row r="64" spans="1:7" ht="18" customHeight="1">
      <c r="A64" s="11"/>
      <c r="B64" s="12"/>
      <c r="C64" s="8"/>
      <c r="D64" s="11"/>
      <c r="E64" s="13"/>
      <c r="F64" s="13"/>
      <c r="G64" s="14"/>
    </row>
    <row r="65" spans="1:7" ht="18" customHeight="1">
      <c r="A65" s="11"/>
      <c r="B65" s="12"/>
      <c r="C65" s="8"/>
      <c r="D65" s="11"/>
      <c r="E65" s="13"/>
      <c r="F65" s="13"/>
      <c r="G65" s="14"/>
    </row>
    <row r="66" spans="1:7" ht="18" customHeight="1">
      <c r="A66" s="11"/>
      <c r="B66" s="12"/>
      <c r="C66" s="8"/>
      <c r="D66" s="11"/>
      <c r="E66" s="13"/>
      <c r="F66" s="13"/>
      <c r="G66" s="14"/>
    </row>
    <row r="67" spans="1:7" ht="18" customHeight="1">
      <c r="A67" s="11"/>
      <c r="B67" s="12"/>
      <c r="C67" s="8"/>
      <c r="D67" s="11"/>
      <c r="E67" s="13"/>
      <c r="F67" s="13"/>
      <c r="G67" s="14"/>
    </row>
    <row r="68" spans="1:7" ht="18" customHeight="1">
      <c r="A68" s="11"/>
      <c r="B68" s="12"/>
      <c r="C68" s="8"/>
      <c r="D68" s="11"/>
      <c r="E68" s="13"/>
      <c r="F68" s="13"/>
      <c r="G68" s="14"/>
    </row>
    <row r="69" spans="1:7" ht="18" customHeight="1">
      <c r="A69" s="11"/>
      <c r="B69" s="12"/>
      <c r="C69" s="8"/>
      <c r="D69" s="11"/>
      <c r="E69" s="13"/>
      <c r="F69" s="13"/>
      <c r="G69" s="14"/>
    </row>
    <row r="70" spans="1:7" ht="18" customHeight="1">
      <c r="A70" s="11"/>
      <c r="B70" s="12"/>
      <c r="C70" s="8"/>
      <c r="D70" s="11"/>
      <c r="E70" s="13"/>
      <c r="F70" s="13"/>
      <c r="G70" s="14"/>
    </row>
    <row r="71" spans="1:7" ht="18" customHeight="1">
      <c r="A71" s="11"/>
      <c r="B71" s="12"/>
      <c r="C71" s="8"/>
      <c r="D71" s="11"/>
      <c r="E71" s="13"/>
      <c r="F71" s="13"/>
      <c r="G71" s="14"/>
    </row>
    <row r="72" spans="1:7" ht="18" customHeight="1">
      <c r="A72" s="11"/>
      <c r="B72" s="12"/>
      <c r="C72" s="8"/>
      <c r="D72" s="11"/>
      <c r="E72" s="13"/>
      <c r="F72" s="13"/>
      <c r="G72" s="14"/>
    </row>
    <row r="73" spans="1:7" ht="18" customHeight="1">
      <c r="A73" s="11"/>
      <c r="B73" s="12"/>
      <c r="C73" s="8"/>
      <c r="D73" s="11"/>
      <c r="E73" s="13"/>
      <c r="F73" s="13"/>
      <c r="G73" s="14"/>
    </row>
    <row r="74" spans="1:7" ht="18" customHeight="1">
      <c r="A74" s="11"/>
      <c r="B74" s="12"/>
      <c r="C74" s="8"/>
      <c r="D74" s="11"/>
      <c r="E74" s="13"/>
      <c r="F74" s="13"/>
      <c r="G74" s="14"/>
    </row>
    <row r="75" spans="1:7" ht="18" customHeight="1">
      <c r="A75" s="11"/>
      <c r="B75" s="12"/>
      <c r="C75" s="8"/>
      <c r="D75" s="11"/>
      <c r="E75" s="13"/>
      <c r="F75" s="13"/>
      <c r="G75" s="14"/>
    </row>
    <row r="76" spans="1:7" ht="18" customHeight="1">
      <c r="A76" s="11"/>
      <c r="B76" s="12"/>
      <c r="C76" s="8"/>
      <c r="D76" s="11"/>
      <c r="E76" s="13"/>
      <c r="F76" s="8"/>
      <c r="G76" s="14"/>
    </row>
    <row r="77" spans="1:7" ht="18" customHeight="1">
      <c r="A77" s="11"/>
      <c r="B77" s="12"/>
      <c r="C77" s="8"/>
      <c r="D77" s="11"/>
      <c r="E77" s="13"/>
      <c r="F77" s="8"/>
      <c r="G77" s="14"/>
    </row>
    <row r="78" spans="1:7" ht="18" customHeight="1">
      <c r="A78" s="11"/>
      <c r="B78" s="12"/>
      <c r="C78" s="8"/>
      <c r="D78" s="11"/>
      <c r="E78" s="13"/>
      <c r="F78" s="8"/>
      <c r="G78" s="14"/>
    </row>
    <row r="79" spans="1:7" ht="18" customHeight="1">
      <c r="A79" s="11"/>
      <c r="B79" s="12"/>
      <c r="C79" s="8"/>
      <c r="D79" s="11"/>
      <c r="E79" s="13"/>
      <c r="F79" s="8"/>
      <c r="G79" s="14"/>
    </row>
    <row r="80" spans="1:7" ht="18" customHeight="1">
      <c r="A80" s="11"/>
      <c r="B80" s="12"/>
      <c r="C80" s="8"/>
      <c r="D80" s="11"/>
      <c r="E80" s="13"/>
      <c r="F80" s="8"/>
      <c r="G80" s="14"/>
    </row>
    <row r="81" spans="1:7" ht="18" customHeight="1">
      <c r="A81" s="11"/>
      <c r="B81" s="12"/>
      <c r="C81" s="8"/>
      <c r="D81" s="11"/>
      <c r="E81" s="13"/>
      <c r="F81" s="8"/>
      <c r="G81" s="14"/>
    </row>
    <row r="82" spans="1:7" ht="18" customHeight="1">
      <c r="A82" s="11"/>
      <c r="B82" s="12"/>
      <c r="C82" s="8"/>
      <c r="D82" s="11"/>
      <c r="E82" s="13"/>
      <c r="F82" s="8"/>
      <c r="G82" s="14"/>
    </row>
    <row r="83" spans="1:7" ht="18" customHeight="1">
      <c r="A83" s="11"/>
      <c r="B83" s="12"/>
      <c r="C83" s="8"/>
      <c r="D83" s="11"/>
      <c r="E83" s="13"/>
      <c r="F83" s="8"/>
      <c r="G83" s="14"/>
    </row>
    <row r="84" spans="1:7" ht="18" customHeight="1">
      <c r="A84" s="11"/>
      <c r="B84" s="12"/>
      <c r="C84" s="8"/>
      <c r="D84" s="11"/>
      <c r="E84" s="13"/>
      <c r="F84" s="8"/>
      <c r="G84" s="14"/>
    </row>
    <row r="85" spans="1:7" ht="18" customHeight="1">
      <c r="A85" s="11"/>
      <c r="B85" s="12"/>
      <c r="C85" s="8"/>
      <c r="D85" s="11"/>
      <c r="E85" s="13"/>
      <c r="F85" s="8"/>
      <c r="G85" s="14"/>
    </row>
    <row r="86" spans="1:7" ht="18" customHeight="1">
      <c r="A86" s="11"/>
      <c r="B86" s="12"/>
      <c r="C86" s="8"/>
      <c r="D86" s="11"/>
      <c r="E86" s="13"/>
      <c r="F86" s="8"/>
      <c r="G86" s="14"/>
    </row>
    <row r="87" spans="1:7" ht="18" customHeight="1">
      <c r="A87" s="11"/>
      <c r="B87" s="12"/>
      <c r="C87" s="8"/>
      <c r="D87" s="11"/>
      <c r="E87" s="13"/>
      <c r="F87" s="8"/>
      <c r="G87" s="14"/>
    </row>
    <row r="88" spans="1:7" ht="18" customHeight="1">
      <c r="A88" s="11"/>
      <c r="B88" s="12"/>
      <c r="C88" s="8"/>
      <c r="D88" s="11"/>
      <c r="E88" s="13"/>
      <c r="F88" s="8"/>
      <c r="G88" s="14"/>
    </row>
    <row r="89" spans="1:7" ht="18" customHeight="1">
      <c r="A89" s="11"/>
      <c r="B89" s="12"/>
      <c r="C89" s="8"/>
      <c r="D89" s="11"/>
      <c r="E89" s="13"/>
      <c r="F89" s="8"/>
      <c r="G89" s="14"/>
    </row>
    <row r="90" spans="1:7" ht="18" customHeight="1">
      <c r="A90" s="11"/>
      <c r="B90" s="12"/>
      <c r="C90" s="8"/>
      <c r="D90" s="11"/>
      <c r="E90" s="13"/>
      <c r="F90" s="8"/>
      <c r="G90" s="14"/>
    </row>
    <row r="91" spans="1:7" ht="18" customHeight="1">
      <c r="A91" s="11"/>
      <c r="B91" s="12"/>
      <c r="C91" s="8"/>
      <c r="D91" s="11"/>
      <c r="E91" s="13"/>
      <c r="F91" s="8"/>
      <c r="G91" s="14"/>
    </row>
    <row r="92" spans="1:7" ht="18" customHeight="1">
      <c r="A92" s="11"/>
      <c r="B92" s="12"/>
      <c r="C92" s="8"/>
      <c r="D92" s="11"/>
      <c r="E92" s="13"/>
      <c r="F92" s="8"/>
      <c r="G92" s="14"/>
    </row>
    <row r="93" spans="1:7" ht="18" customHeight="1">
      <c r="A93" s="11"/>
      <c r="B93" s="12"/>
      <c r="C93" s="8"/>
      <c r="D93" s="11"/>
      <c r="E93" s="13"/>
      <c r="F93" s="8"/>
      <c r="G93" s="14"/>
    </row>
    <row r="94" spans="1:7" ht="18" customHeight="1">
      <c r="A94" s="11"/>
      <c r="B94" s="12"/>
      <c r="C94" s="8"/>
      <c r="D94" s="11"/>
      <c r="E94" s="13"/>
      <c r="F94" s="8"/>
      <c r="G94" s="14"/>
    </row>
    <row r="95" spans="1:7" ht="18" customHeight="1">
      <c r="A95" s="11"/>
      <c r="B95" s="12"/>
      <c r="C95" s="8"/>
      <c r="D95" s="11"/>
      <c r="E95" s="13"/>
      <c r="F95" s="8"/>
      <c r="G95" s="14"/>
    </row>
    <row r="96" spans="1:7" ht="18" customHeight="1">
      <c r="A96" s="11"/>
      <c r="B96" s="12"/>
      <c r="C96" s="8"/>
      <c r="D96" s="11"/>
      <c r="E96" s="13"/>
      <c r="F96" s="8"/>
      <c r="G96" s="14"/>
    </row>
    <row r="97" spans="1:7" ht="18" customHeight="1">
      <c r="A97" s="11"/>
      <c r="B97" s="12"/>
      <c r="C97" s="8"/>
      <c r="D97" s="11"/>
      <c r="E97" s="13"/>
      <c r="F97" s="8"/>
      <c r="G97" s="14"/>
    </row>
    <row r="98" spans="1:7" ht="18" customHeight="1">
      <c r="A98" s="11"/>
      <c r="B98" s="12"/>
      <c r="C98" s="8"/>
      <c r="D98" s="11"/>
      <c r="E98" s="13"/>
      <c r="F98" s="8"/>
      <c r="G98" s="14"/>
    </row>
    <row r="99" spans="1:7" ht="18" customHeight="1">
      <c r="A99" s="11"/>
      <c r="B99" s="12"/>
      <c r="C99" s="8"/>
      <c r="D99" s="11"/>
      <c r="E99" s="13"/>
      <c r="F99" s="8"/>
      <c r="G99" s="14"/>
    </row>
    <row r="100" spans="1:7" ht="18" customHeight="1">
      <c r="A100" s="11"/>
      <c r="B100" s="12"/>
      <c r="C100" s="8"/>
      <c r="D100" s="11"/>
      <c r="E100" s="13"/>
      <c r="F100" s="8"/>
      <c r="G100" s="14"/>
    </row>
    <row r="101" spans="1:7" ht="18" customHeight="1">
      <c r="A101" s="11"/>
      <c r="B101" s="12"/>
      <c r="C101" s="8"/>
      <c r="D101" s="11"/>
      <c r="E101" s="13"/>
      <c r="F101" s="8"/>
      <c r="G101" s="14"/>
    </row>
    <row r="102" spans="1:7" ht="18" customHeight="1">
      <c r="A102" s="11"/>
      <c r="B102" s="12"/>
      <c r="C102" s="8"/>
      <c r="D102" s="11"/>
      <c r="E102" s="13"/>
      <c r="F102" s="8"/>
      <c r="G102" s="14"/>
    </row>
    <row r="103" spans="1:7" ht="18" customHeight="1">
      <c r="A103" s="11"/>
      <c r="B103" s="12"/>
      <c r="C103" s="8"/>
      <c r="D103" s="11"/>
      <c r="E103" s="13"/>
      <c r="F103" s="8"/>
      <c r="G103" s="14"/>
    </row>
    <row r="104" spans="1:7" ht="18" customHeight="1">
      <c r="A104" s="11"/>
      <c r="B104" s="12"/>
      <c r="C104" s="8"/>
      <c r="D104" s="11"/>
      <c r="E104" s="13"/>
      <c r="F104" s="8"/>
      <c r="G104" s="14"/>
    </row>
    <row r="105" spans="1:7" ht="18" customHeight="1">
      <c r="A105" s="11"/>
      <c r="B105" s="12"/>
      <c r="C105" s="8"/>
      <c r="D105" s="11"/>
      <c r="E105" s="13"/>
      <c r="F105" s="8"/>
      <c r="G105" s="14"/>
    </row>
    <row r="106" spans="1:7" ht="18" customHeight="1">
      <c r="A106" s="11"/>
      <c r="B106" s="12"/>
      <c r="C106" s="8"/>
      <c r="D106" s="11"/>
      <c r="E106" s="13"/>
      <c r="F106" s="8"/>
      <c r="G106" s="14"/>
    </row>
    <row r="107" spans="1:7" ht="18" customHeight="1">
      <c r="A107" s="11"/>
      <c r="B107" s="12"/>
      <c r="C107" s="8"/>
      <c r="D107" s="11"/>
      <c r="E107" s="13"/>
      <c r="F107" s="8"/>
      <c r="G107" s="14"/>
    </row>
    <row r="108" spans="1:7" ht="18" customHeight="1">
      <c r="A108" s="11"/>
      <c r="B108" s="12"/>
      <c r="C108" s="15"/>
      <c r="D108" s="11"/>
      <c r="E108" s="13"/>
      <c r="F108" s="8"/>
      <c r="G108" s="14"/>
    </row>
    <row r="109" spans="1:7" ht="18" customHeight="1">
      <c r="A109" s="11"/>
      <c r="B109" s="12"/>
      <c r="C109" s="15"/>
      <c r="D109" s="11"/>
      <c r="E109" s="13"/>
      <c r="F109" s="8"/>
      <c r="G109" s="14"/>
    </row>
    <row r="110" spans="1:7" ht="18" customHeight="1">
      <c r="A110" s="11"/>
      <c r="B110" s="12"/>
      <c r="C110" s="15"/>
      <c r="D110" s="11"/>
      <c r="E110" s="13"/>
      <c r="F110" s="8"/>
      <c r="G110" s="14"/>
    </row>
    <row r="111" spans="1:7" ht="18" customHeight="1">
      <c r="A111" s="11"/>
      <c r="B111" s="12"/>
      <c r="C111" s="15"/>
      <c r="D111" s="11"/>
      <c r="E111" s="13"/>
      <c r="F111" s="8"/>
      <c r="G111" s="14"/>
    </row>
    <row r="112" spans="1:7" ht="18" customHeight="1">
      <c r="A112" s="11"/>
      <c r="B112" s="12"/>
      <c r="C112" s="15"/>
      <c r="D112" s="11"/>
      <c r="E112" s="13"/>
      <c r="F112" s="8"/>
      <c r="G112" s="14"/>
    </row>
    <row r="113" spans="1:7" ht="18" customHeight="1">
      <c r="A113" s="11"/>
      <c r="B113" s="12"/>
      <c r="C113" s="15"/>
      <c r="D113" s="11"/>
      <c r="E113" s="13"/>
      <c r="F113" s="8"/>
      <c r="G113" s="14"/>
    </row>
    <row r="114" spans="1:7" ht="18" customHeight="1">
      <c r="A114" s="11"/>
      <c r="B114" s="12"/>
      <c r="C114" s="15"/>
      <c r="D114" s="11"/>
      <c r="E114" s="13"/>
      <c r="F114" s="8"/>
      <c r="G114" s="14"/>
    </row>
    <row r="115" spans="1:7" ht="18" customHeight="1">
      <c r="A115" s="11"/>
      <c r="B115" s="12"/>
      <c r="C115" s="15"/>
      <c r="D115" s="11"/>
      <c r="E115" s="13"/>
      <c r="F115" s="8"/>
      <c r="G115" s="14"/>
    </row>
    <row r="116" spans="1:7" ht="18" customHeight="1">
      <c r="A116" s="11"/>
      <c r="B116" s="12"/>
      <c r="C116" s="15"/>
      <c r="D116" s="11"/>
      <c r="E116" s="13"/>
      <c r="F116" s="8"/>
      <c r="G116" s="14"/>
    </row>
    <row r="117" spans="1:7" ht="18" customHeight="1">
      <c r="A117" s="11"/>
      <c r="B117" s="12"/>
      <c r="C117" s="15"/>
      <c r="D117" s="11"/>
      <c r="E117" s="13"/>
      <c r="F117" s="8"/>
      <c r="G117" s="14"/>
    </row>
    <row r="118" spans="1:7" ht="18" customHeight="1">
      <c r="A118" s="11"/>
      <c r="B118" s="12"/>
      <c r="C118" s="15"/>
      <c r="D118" s="11"/>
      <c r="E118" s="13"/>
      <c r="F118" s="8"/>
      <c r="G118" s="14"/>
    </row>
    <row r="119" spans="1:7" ht="18" customHeight="1">
      <c r="A119" s="11"/>
      <c r="B119" s="12"/>
      <c r="C119" s="15"/>
      <c r="D119" s="11"/>
      <c r="E119" s="13"/>
      <c r="F119" s="8"/>
      <c r="G119" s="14"/>
    </row>
    <row r="120" spans="1:7" ht="18" customHeight="1">
      <c r="A120" s="11"/>
      <c r="B120" s="12"/>
      <c r="C120" s="15"/>
      <c r="D120" s="11"/>
      <c r="E120" s="13"/>
      <c r="F120" s="8"/>
      <c r="G120" s="14"/>
    </row>
    <row r="121" spans="1:7" ht="18" customHeight="1">
      <c r="A121" s="11"/>
      <c r="B121" s="12"/>
      <c r="C121" s="15"/>
      <c r="D121" s="11"/>
      <c r="E121" s="13"/>
      <c r="F121" s="8"/>
      <c r="G121" s="14"/>
    </row>
    <row r="122" spans="1:7" ht="18" customHeight="1">
      <c r="A122" s="11"/>
      <c r="B122" s="12"/>
      <c r="C122" s="15"/>
      <c r="D122" s="11"/>
      <c r="E122" s="13"/>
      <c r="F122" s="8"/>
      <c r="G122" s="14"/>
    </row>
    <row r="123" spans="1:7" ht="18" customHeight="1">
      <c r="A123" s="11"/>
      <c r="B123" s="12"/>
      <c r="C123" s="15"/>
      <c r="D123" s="11"/>
      <c r="E123" s="13"/>
      <c r="F123" s="8"/>
      <c r="G123" s="14"/>
    </row>
    <row r="124" spans="1:7" ht="18" customHeight="1">
      <c r="A124" s="11"/>
      <c r="B124" s="12"/>
      <c r="C124" s="15"/>
      <c r="D124" s="11"/>
      <c r="E124" s="13"/>
      <c r="F124" s="8"/>
      <c r="G124" s="14"/>
    </row>
    <row r="125" spans="1:7" ht="18" customHeight="1">
      <c r="A125" s="11"/>
      <c r="B125" s="12"/>
      <c r="C125" s="15"/>
      <c r="D125" s="11"/>
      <c r="E125" s="13"/>
      <c r="F125" s="8"/>
      <c r="G125" s="14"/>
    </row>
    <row r="126" spans="1:7" ht="18" customHeight="1">
      <c r="A126" s="11"/>
      <c r="B126" s="12"/>
      <c r="C126" s="15"/>
      <c r="D126" s="11"/>
      <c r="E126" s="13"/>
      <c r="F126" s="8"/>
      <c r="G126" s="14"/>
    </row>
    <row r="127" spans="1:7" ht="18" customHeight="1">
      <c r="A127" s="11"/>
      <c r="B127" s="12"/>
      <c r="C127" s="15"/>
      <c r="D127" s="11"/>
      <c r="E127" s="13"/>
      <c r="F127" s="8"/>
      <c r="G127" s="14"/>
    </row>
    <row r="128" spans="1:7" ht="18" customHeight="1">
      <c r="A128" s="11"/>
      <c r="B128" s="12"/>
      <c r="C128" s="15"/>
      <c r="D128" s="11"/>
      <c r="E128" s="13"/>
      <c r="F128" s="8"/>
      <c r="G128" s="14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</sheetData>
  <sheetProtection sheet="1" objects="1" scenarios="1"/>
  <mergeCells count="41">
    <mergeCell ref="B1:J1"/>
    <mergeCell ref="I2:N2"/>
    <mergeCell ref="B25:B30"/>
    <mergeCell ref="G30:N32"/>
    <mergeCell ref="J3:J4"/>
    <mergeCell ref="K3:K4"/>
    <mergeCell ref="L3:L4"/>
    <mergeCell ref="M3:M4"/>
    <mergeCell ref="N7:N8"/>
    <mergeCell ref="M7:M8"/>
    <mergeCell ref="N3:N4"/>
    <mergeCell ref="G33:I33"/>
    <mergeCell ref="L33:N33"/>
    <mergeCell ref="J7:J8"/>
    <mergeCell ref="J9:J10"/>
    <mergeCell ref="K9:K10"/>
    <mergeCell ref="L9:L10"/>
    <mergeCell ref="M9:M10"/>
    <mergeCell ref="N9:N10"/>
    <mergeCell ref="N11:N12"/>
    <mergeCell ref="M11:M12"/>
    <mergeCell ref="L11:L12"/>
    <mergeCell ref="K11:K12"/>
    <mergeCell ref="J11:J12"/>
    <mergeCell ref="J13:J14"/>
    <mergeCell ref="K13:K14"/>
    <mergeCell ref="L13:L14"/>
    <mergeCell ref="M13:M14"/>
    <mergeCell ref="N13:N14"/>
    <mergeCell ref="N15:N16"/>
    <mergeCell ref="M15:M16"/>
    <mergeCell ref="L15:L16"/>
    <mergeCell ref="K15:K16"/>
    <mergeCell ref="J15:J16"/>
    <mergeCell ref="N5:N6"/>
    <mergeCell ref="M5:M6"/>
    <mergeCell ref="L5:L6"/>
    <mergeCell ref="K5:K6"/>
    <mergeCell ref="J5:J6"/>
    <mergeCell ref="K7:K8"/>
    <mergeCell ref="L7:L8"/>
  </mergeCells>
  <conditionalFormatting sqref="G33:G34 H34:I34 L33:L34 M34:N34 G28:G30 G41 G43:G128 F25:F26 F28:F31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62"/>
  <sheetViews>
    <sheetView workbookViewId="0" topLeftCell="A13">
      <selection activeCell="H18" sqref="H18"/>
    </sheetView>
  </sheetViews>
  <sheetFormatPr defaultColWidth="9.140625" defaultRowHeight="12.75"/>
  <cols>
    <col min="1" max="1" width="11.7109375" style="4" customWidth="1"/>
    <col min="2" max="2" width="21.421875" style="5" customWidth="1"/>
    <col min="3" max="3" width="22.00390625" style="5" customWidth="1"/>
    <col min="4" max="4" width="15.8515625" style="5" customWidth="1"/>
    <col min="5" max="5" width="9.421875" style="5" customWidth="1"/>
    <col min="6" max="6" width="10.8515625" style="5" customWidth="1"/>
    <col min="7" max="7" width="17.57421875" style="5" customWidth="1"/>
    <col min="8" max="8" width="8.00390625" style="5" customWidth="1"/>
    <col min="9" max="9" width="12.00390625" style="5" customWidth="1"/>
    <col min="10" max="10" width="11.421875" style="5" customWidth="1"/>
    <col min="11" max="11" width="9.140625" style="5" customWidth="1"/>
    <col min="12" max="12" width="11.8515625" style="5" customWidth="1"/>
    <col min="13" max="13" width="8.421875" style="5" customWidth="1"/>
    <col min="14" max="14" width="11.421875" style="5" customWidth="1"/>
    <col min="15" max="16384" width="9.140625" style="5" customWidth="1"/>
  </cols>
  <sheetData>
    <row r="1" spans="1:15" ht="35.25" customHeight="1">
      <c r="A1" s="9"/>
      <c r="B1" s="104" t="s">
        <v>19</v>
      </c>
      <c r="C1" s="104"/>
      <c r="D1" s="104"/>
      <c r="E1" s="104"/>
      <c r="F1" s="104"/>
      <c r="G1" s="104"/>
      <c r="H1" s="104"/>
      <c r="I1" s="104"/>
      <c r="J1" s="104"/>
      <c r="K1" s="7"/>
      <c r="L1" s="7"/>
      <c r="M1" s="7"/>
      <c r="N1" s="7"/>
      <c r="O1" s="7"/>
    </row>
    <row r="2" spans="1:56" ht="12.75">
      <c r="A2" s="19"/>
      <c r="C2" s="6" t="s">
        <v>6</v>
      </c>
      <c r="D2" s="20">
        <f>SUM('Input Values'!C4:C8)</f>
        <v>75</v>
      </c>
      <c r="E2" s="8"/>
      <c r="F2" s="8"/>
      <c r="G2" s="20"/>
      <c r="H2" s="20"/>
      <c r="I2" s="20"/>
      <c r="J2" s="20"/>
      <c r="K2" s="20"/>
      <c r="L2" s="20"/>
      <c r="M2" s="20"/>
      <c r="N2" s="20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12.75">
      <c r="A3" s="19"/>
      <c r="C3" s="6" t="s">
        <v>91</v>
      </c>
      <c r="D3" s="35">
        <f>'Input Values'!C9</f>
        <v>0.07</v>
      </c>
      <c r="E3" s="8"/>
      <c r="F3" s="20"/>
      <c r="G3" s="20"/>
      <c r="H3" s="20"/>
      <c r="I3" s="20"/>
      <c r="J3" s="20"/>
      <c r="K3" s="20"/>
      <c r="L3" s="20"/>
      <c r="M3" s="20"/>
      <c r="N3" s="20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2.75">
      <c r="A4" s="19"/>
      <c r="C4" s="6"/>
      <c r="D4" s="36"/>
      <c r="E4" s="8"/>
      <c r="F4" s="20"/>
      <c r="G4" s="20"/>
      <c r="H4" s="20"/>
      <c r="I4" s="20"/>
      <c r="J4" s="20"/>
      <c r="K4" s="20"/>
      <c r="L4" s="20"/>
      <c r="M4" s="20"/>
      <c r="N4" s="20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ht="12.75">
      <c r="A5" s="19"/>
      <c r="C5" s="6" t="s">
        <v>10</v>
      </c>
      <c r="D5" s="35">
        <f>D3*D4</f>
        <v>0</v>
      </c>
      <c r="E5" s="8"/>
      <c r="F5" s="20"/>
      <c r="G5" s="20"/>
      <c r="H5" s="20"/>
      <c r="I5" s="20"/>
      <c r="J5" s="20"/>
      <c r="K5" s="20"/>
      <c r="L5" s="20"/>
      <c r="M5" s="20"/>
      <c r="N5" s="20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2.75">
      <c r="A6" s="19"/>
      <c r="C6" s="6" t="s">
        <v>9</v>
      </c>
      <c r="D6" s="25">
        <f>'Input Values'!C11</f>
        <v>0.99</v>
      </c>
      <c r="E6" s="8"/>
      <c r="F6" s="20"/>
      <c r="G6" s="20"/>
      <c r="H6" s="20"/>
      <c r="I6" s="20"/>
      <c r="J6" s="20"/>
      <c r="K6" s="20"/>
      <c r="L6" s="20"/>
      <c r="M6" s="20"/>
      <c r="N6" s="20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2.75">
      <c r="A7" s="19"/>
      <c r="C7" s="6"/>
      <c r="D7" s="25"/>
      <c r="E7" s="8"/>
      <c r="F7" s="20"/>
      <c r="G7" s="20"/>
      <c r="H7" s="20"/>
      <c r="I7" s="20"/>
      <c r="J7" s="20"/>
      <c r="K7" s="20"/>
      <c r="L7" s="20"/>
      <c r="M7" s="20"/>
      <c r="N7" s="2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12.75">
      <c r="A8" s="19"/>
      <c r="C8" s="6"/>
      <c r="D8" s="25"/>
      <c r="E8" s="8"/>
      <c r="F8" s="20"/>
      <c r="G8" s="20"/>
      <c r="H8" s="20"/>
      <c r="I8" s="20"/>
      <c r="J8" s="20"/>
      <c r="K8" s="20"/>
      <c r="L8" s="20"/>
      <c r="M8" s="20"/>
      <c r="N8" s="2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12.75">
      <c r="A9" s="19"/>
      <c r="C9" s="6"/>
      <c r="D9" s="25"/>
      <c r="E9" s="8"/>
      <c r="F9" s="20"/>
      <c r="G9" s="20"/>
      <c r="H9" s="20"/>
      <c r="I9" s="20"/>
      <c r="J9" s="20"/>
      <c r="K9" s="20"/>
      <c r="L9" s="20"/>
      <c r="M9" s="20"/>
      <c r="N9" s="20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12.75">
      <c r="A10" s="19"/>
      <c r="C10" s="6"/>
      <c r="D10" s="20"/>
      <c r="E10" s="8"/>
      <c r="F10" s="20"/>
      <c r="G10" s="20"/>
      <c r="H10" s="20"/>
      <c r="I10" s="20"/>
      <c r="J10" s="20"/>
      <c r="K10" s="20"/>
      <c r="L10" s="20"/>
      <c r="M10" s="20"/>
      <c r="N10" s="20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2:70" ht="20.25">
      <c r="B11" s="108" t="s">
        <v>117</v>
      </c>
      <c r="C11" s="108"/>
      <c r="D11" s="108"/>
      <c r="E11" s="108"/>
      <c r="F11" s="108"/>
      <c r="G11" s="8"/>
      <c r="H11" s="20"/>
      <c r="I11" s="20"/>
      <c r="J11" s="20"/>
      <c r="K11" s="20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2:70" ht="21" customHeight="1">
      <c r="B12" s="64">
        <v>1</v>
      </c>
      <c r="C12" s="64">
        <v>2</v>
      </c>
      <c r="D12" s="65">
        <v>3</v>
      </c>
      <c r="E12" s="65">
        <v>4</v>
      </c>
      <c r="F12" s="65">
        <v>5</v>
      </c>
      <c r="G12" s="8"/>
      <c r="H12" s="20"/>
      <c r="I12" s="20"/>
      <c r="J12" s="20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11" ht="21" customHeight="1">
      <c r="A13" s="4">
        <v>1</v>
      </c>
      <c r="B13" s="5">
        <f aca="true" t="shared" si="0" ref="B13:F22">BINOMDIST($A13,$D$2,($D$3*B$12),FALSE)</f>
        <v>0.024428539142827735</v>
      </c>
      <c r="C13" s="5">
        <f t="shared" si="0"/>
        <v>0.00014930511663202977</v>
      </c>
      <c r="D13" s="5">
        <f t="shared" si="0"/>
        <v>4.184902204930003E-07</v>
      </c>
      <c r="E13" s="5">
        <f t="shared" si="0"/>
        <v>5.818674064004007E-10</v>
      </c>
      <c r="F13" s="5">
        <f t="shared" si="0"/>
        <v>3.755931813340767E-13</v>
      </c>
      <c r="G13" s="8"/>
      <c r="H13" s="8"/>
      <c r="I13" s="8"/>
      <c r="J13" s="8"/>
      <c r="K13" s="8"/>
    </row>
    <row r="14" spans="1:11" ht="21" customHeight="1">
      <c r="A14" s="4">
        <f>A13+1</f>
        <v>2</v>
      </c>
      <c r="B14" s="5">
        <f t="shared" si="0"/>
        <v>0.06803216815045575</v>
      </c>
      <c r="C14" s="5">
        <f t="shared" si="0"/>
        <v>0.0008993029118068759</v>
      </c>
      <c r="D14" s="5">
        <f t="shared" si="0"/>
        <v>4.1160367256083765E-06</v>
      </c>
      <c r="E14" s="5">
        <f t="shared" si="0"/>
        <v>8.372425458761301E-09</v>
      </c>
      <c r="F14" s="5">
        <f t="shared" si="0"/>
        <v>7.482971843501988E-12</v>
      </c>
      <c r="G14" s="8"/>
      <c r="H14" s="8"/>
      <c r="I14" s="8"/>
      <c r="J14" s="8"/>
      <c r="K14" s="8"/>
    </row>
    <row r="15" spans="1:11" ht="21" customHeight="1">
      <c r="A15" s="4">
        <f aca="true" t="shared" si="1" ref="A15:A78">A14+1</f>
        <v>3</v>
      </c>
      <c r="B15" s="5">
        <f t="shared" si="0"/>
        <v>0.12460372016087065</v>
      </c>
      <c r="C15" s="5">
        <f t="shared" si="0"/>
        <v>0.0035623549452194893</v>
      </c>
      <c r="D15" s="5">
        <f t="shared" si="0"/>
        <v>2.6623984389694723E-05</v>
      </c>
      <c r="E15" s="5">
        <f t="shared" si="0"/>
        <v>7.922795202642654E-08</v>
      </c>
      <c r="F15" s="5">
        <f t="shared" si="0"/>
        <v>9.804611825716709E-11</v>
      </c>
      <c r="G15" s="8"/>
      <c r="H15" s="8"/>
      <c r="I15" s="8"/>
      <c r="J15" s="8"/>
      <c r="K15" s="8"/>
    </row>
    <row r="16" spans="1:7" ht="18" customHeight="1">
      <c r="A16" s="4">
        <f t="shared" si="1"/>
        <v>4</v>
      </c>
      <c r="B16" s="5">
        <f t="shared" si="0"/>
        <v>0.16881794344376022</v>
      </c>
      <c r="C16" s="5">
        <f t="shared" si="0"/>
        <v>0.010438528444131515</v>
      </c>
      <c r="D16" s="5">
        <f t="shared" si="0"/>
        <v>0.0001273907101177795</v>
      </c>
      <c r="E16" s="5">
        <f t="shared" si="0"/>
        <v>5.545956641849864E-07</v>
      </c>
      <c r="F16" s="5">
        <f t="shared" si="0"/>
        <v>9.5029314618485E-10</v>
      </c>
      <c r="G16" s="14"/>
    </row>
    <row r="17" spans="1:7" ht="18" customHeight="1">
      <c r="A17" s="4">
        <f t="shared" si="1"/>
        <v>5</v>
      </c>
      <c r="B17" s="5">
        <f t="shared" si="0"/>
        <v>0.18043552234741678</v>
      </c>
      <c r="C17" s="5">
        <f t="shared" si="0"/>
        <v>0.02412999365922498</v>
      </c>
      <c r="D17" s="5">
        <f t="shared" si="0"/>
        <v>0.0004808596171787583</v>
      </c>
      <c r="E17" s="5">
        <f t="shared" si="0"/>
        <v>3.0626005011104177E-06</v>
      </c>
      <c r="F17" s="5">
        <f t="shared" si="0"/>
        <v>7.2660875946749555E-09</v>
      </c>
      <c r="G17" s="14"/>
    </row>
    <row r="18" spans="1:7" ht="18" customHeight="1">
      <c r="A18" s="4">
        <f t="shared" si="1"/>
        <v>6</v>
      </c>
      <c r="B18" s="5">
        <f t="shared" si="0"/>
        <v>0.1584469640685204</v>
      </c>
      <c r="C18" s="5">
        <f t="shared" si="0"/>
        <v>0.045828282531086145</v>
      </c>
      <c r="D18" s="5">
        <f t="shared" si="0"/>
        <v>0.0014912734963138674</v>
      </c>
      <c r="E18" s="5">
        <f t="shared" si="0"/>
        <v>1.3895131903186185E-05</v>
      </c>
      <c r="F18" s="5">
        <f t="shared" si="0"/>
        <v>4.564593488962474E-08</v>
      </c>
      <c r="G18" s="14"/>
    </row>
    <row r="19" spans="1:7" ht="18" customHeight="1">
      <c r="A19" s="4">
        <f t="shared" si="1"/>
        <v>7</v>
      </c>
      <c r="B19" s="5">
        <f t="shared" si="0"/>
        <v>0.1175574249540635</v>
      </c>
      <c r="C19" s="5">
        <f t="shared" si="0"/>
        <v>0.07353840685220807</v>
      </c>
      <c r="D19" s="5">
        <f t="shared" si="0"/>
        <v>0.003907514097936339</v>
      </c>
      <c r="E19" s="5">
        <f t="shared" si="0"/>
        <v>5.326467229554692E-05</v>
      </c>
      <c r="F19" s="5">
        <f t="shared" si="0"/>
        <v>2.422745774910851E-07</v>
      </c>
      <c r="G19" s="14"/>
    </row>
    <row r="20" spans="1:10" ht="18" customHeight="1">
      <c r="A20" s="4">
        <f t="shared" si="1"/>
        <v>8</v>
      </c>
      <c r="B20" s="5">
        <f t="shared" si="0"/>
        <v>0.07521147080394383</v>
      </c>
      <c r="C20" s="5">
        <f t="shared" si="0"/>
        <v>0.10175663273735754</v>
      </c>
      <c r="D20" s="5">
        <f t="shared" si="0"/>
        <v>0.008829003373185275</v>
      </c>
      <c r="E20" s="5">
        <f t="shared" si="0"/>
        <v>0.0001760693334213914</v>
      </c>
      <c r="F20" s="5">
        <f t="shared" si="0"/>
        <v>1.1088721046707352E-06</v>
      </c>
      <c r="G20" s="14"/>
      <c r="J20" s="37"/>
    </row>
    <row r="21" spans="1:14" ht="18" customHeight="1">
      <c r="A21" s="4">
        <f t="shared" si="1"/>
        <v>9</v>
      </c>
      <c r="B21" s="5">
        <f t="shared" si="0"/>
        <v>0.04214358399886457</v>
      </c>
      <c r="C21" s="5">
        <f t="shared" si="0"/>
        <v>0.12331746964811555</v>
      </c>
      <c r="D21" s="5">
        <f t="shared" si="0"/>
        <v>0.017471740852421532</v>
      </c>
      <c r="E21" s="5">
        <f t="shared" si="0"/>
        <v>0.0005097315887323004</v>
      </c>
      <c r="F21" s="5">
        <f t="shared" si="0"/>
        <v>4.4449659580391035E-06</v>
      </c>
      <c r="G21" s="49"/>
      <c r="H21" s="49"/>
      <c r="I21" s="49"/>
      <c r="J21" s="63"/>
      <c r="L21" s="103"/>
      <c r="M21" s="103"/>
      <c r="N21" s="103"/>
    </row>
    <row r="22" spans="1:14" ht="18" customHeight="1">
      <c r="A22" s="4">
        <f t="shared" si="1"/>
        <v>10</v>
      </c>
      <c r="B22" s="5">
        <f t="shared" si="0"/>
        <v>0.020935844954274654</v>
      </c>
      <c r="C22" s="5">
        <f t="shared" si="0"/>
        <v>0.1324945836684405</v>
      </c>
      <c r="D22" s="5">
        <f t="shared" si="0"/>
        <v>0.030652952938552167</v>
      </c>
      <c r="E22" s="5">
        <f t="shared" si="0"/>
        <v>0.0013083110777462345</v>
      </c>
      <c r="F22" s="5">
        <f t="shared" si="0"/>
        <v>1.5796725173954336E-05</v>
      </c>
      <c r="G22" s="17"/>
      <c r="H22" s="17"/>
      <c r="I22" s="17"/>
      <c r="L22" s="39"/>
      <c r="M22" s="39"/>
      <c r="N22" s="39"/>
    </row>
    <row r="23" spans="1:14" ht="18" customHeight="1">
      <c r="A23" s="4">
        <f t="shared" si="1"/>
        <v>11</v>
      </c>
      <c r="B23" s="5">
        <f aca="true" t="shared" si="2" ref="B23:F32">BINOMDIST($A23,$D$2,($D$3*B$12),FALSE)</f>
        <v>0.009311641695205247</v>
      </c>
      <c r="C23" s="5">
        <f t="shared" si="2"/>
        <v>0.12745250648866885</v>
      </c>
      <c r="D23" s="5">
        <f t="shared" si="2"/>
        <v>0.04814876957551629</v>
      </c>
      <c r="E23" s="5">
        <f t="shared" si="2"/>
        <v>0.003006472426134028</v>
      </c>
      <c r="F23" s="5">
        <f t="shared" si="2"/>
        <v>5.026230737167291E-05</v>
      </c>
      <c r="G23" s="44"/>
      <c r="H23" s="16"/>
      <c r="I23" s="44"/>
      <c r="N23" s="44"/>
    </row>
    <row r="24" spans="1:14" ht="18" customHeight="1">
      <c r="A24" s="4">
        <f t="shared" si="1"/>
        <v>12</v>
      </c>
      <c r="B24" s="5">
        <f t="shared" si="2"/>
        <v>0.00373800670201789</v>
      </c>
      <c r="C24" s="5">
        <f t="shared" si="2"/>
        <v>0.11065643974210038</v>
      </c>
      <c r="D24" s="5">
        <f t="shared" si="2"/>
        <v>0.06826154673997249</v>
      </c>
      <c r="E24" s="5">
        <f t="shared" si="2"/>
        <v>0.006235646513463188</v>
      </c>
      <c r="F24" s="5">
        <f t="shared" si="2"/>
        <v>0.00014434303655454797</v>
      </c>
      <c r="G24" s="44"/>
      <c r="H24" s="16"/>
      <c r="I24" s="44"/>
      <c r="N24" s="44"/>
    </row>
    <row r="25" spans="1:14" ht="18" customHeight="1">
      <c r="A25" s="4">
        <f t="shared" si="1"/>
        <v>13</v>
      </c>
      <c r="B25" s="5">
        <f t="shared" si="2"/>
        <v>0.001363491278403547</v>
      </c>
      <c r="C25" s="5">
        <f t="shared" si="2"/>
        <v>0.08729783528849035</v>
      </c>
      <c r="D25" s="5">
        <f t="shared" si="2"/>
        <v>0.08793576079550498</v>
      </c>
      <c r="E25" s="5">
        <f t="shared" si="2"/>
        <v>0.011751795352295978</v>
      </c>
      <c r="F25" s="5">
        <f t="shared" si="2"/>
        <v>0.0003766584563346482</v>
      </c>
      <c r="G25" s="44"/>
      <c r="H25" s="16"/>
      <c r="I25" s="44"/>
      <c r="N25" s="44"/>
    </row>
    <row r="26" spans="1:14" ht="18" customHeight="1">
      <c r="A26" s="4">
        <f t="shared" si="1"/>
        <v>14</v>
      </c>
      <c r="B26" s="5">
        <f t="shared" si="2"/>
        <v>0.00045449709280118237</v>
      </c>
      <c r="C26" s="5">
        <f t="shared" si="2"/>
        <v>0.06293564869635367</v>
      </c>
      <c r="D26" s="5">
        <f t="shared" si="2"/>
        <v>0.10351931334154373</v>
      </c>
      <c r="E26" s="5">
        <f t="shared" si="2"/>
        <v>0.020239203106731992</v>
      </c>
      <c r="F26" s="5">
        <f t="shared" si="2"/>
        <v>0.0008981855497210849</v>
      </c>
      <c r="G26" s="44"/>
      <c r="H26" s="16"/>
      <c r="I26" s="44"/>
      <c r="N26" s="44"/>
    </row>
    <row r="27" spans="1:14" ht="18" customHeight="1">
      <c r="A27" s="4">
        <f t="shared" si="1"/>
        <v>15</v>
      </c>
      <c r="B27" s="5">
        <f t="shared" si="2"/>
        <v>0.00013911846496494974</v>
      </c>
      <c r="C27" s="5">
        <f t="shared" si="2"/>
        <v>0.04166437518347743</v>
      </c>
      <c r="D27" s="5">
        <f t="shared" si="2"/>
        <v>0.1119056880932638</v>
      </c>
      <c r="E27" s="5">
        <f t="shared" si="2"/>
        <v>0.03200792491323916</v>
      </c>
      <c r="F27" s="5">
        <f t="shared" si="2"/>
        <v>0.0019667960499020662</v>
      </c>
      <c r="G27" s="44"/>
      <c r="H27" s="16"/>
      <c r="I27" s="44"/>
      <c r="N27" s="44"/>
    </row>
    <row r="28" spans="1:14" ht="18" customHeight="1">
      <c r="A28" s="4">
        <f t="shared" si="1"/>
        <v>16</v>
      </c>
      <c r="B28" s="5">
        <f t="shared" si="2"/>
        <v>3.92673086594616E-05</v>
      </c>
      <c r="C28" s="5">
        <f t="shared" si="2"/>
        <v>0.025434647641076395</v>
      </c>
      <c r="D28" s="5">
        <f t="shared" si="2"/>
        <v>0.11155155616891804</v>
      </c>
      <c r="E28" s="5">
        <f t="shared" si="2"/>
        <v>0.046678223831806975</v>
      </c>
      <c r="F28" s="5">
        <f t="shared" si="2"/>
        <v>0.003971415100763789</v>
      </c>
      <c r="G28" s="37"/>
      <c r="H28" s="42"/>
      <c r="I28" s="47"/>
      <c r="K28" s="6"/>
      <c r="L28" s="46"/>
      <c r="M28" s="42"/>
      <c r="N28" s="45"/>
    </row>
    <row r="29" spans="1:14" ht="18" customHeight="1">
      <c r="A29" s="4">
        <f t="shared" si="1"/>
        <v>17</v>
      </c>
      <c r="B29" s="5">
        <f t="shared" si="2"/>
        <v>1.0257684045767004E-05</v>
      </c>
      <c r="C29" s="5">
        <f t="shared" si="2"/>
        <v>0.014370054002413844</v>
      </c>
      <c r="D29" s="5">
        <f t="shared" si="2"/>
        <v>0.10291316313722228</v>
      </c>
      <c r="E29" s="5">
        <f t="shared" si="2"/>
        <v>0.06300034785142583</v>
      </c>
      <c r="F29" s="5">
        <f t="shared" si="2"/>
        <v>0.007421694283327795</v>
      </c>
      <c r="G29" s="14"/>
      <c r="H29" s="6"/>
      <c r="I29" s="43"/>
      <c r="M29" s="6"/>
      <c r="N29" s="43"/>
    </row>
    <row r="30" spans="1:7" ht="18" customHeight="1">
      <c r="A30" s="4">
        <f t="shared" si="1"/>
        <v>18</v>
      </c>
      <c r="B30" s="5">
        <f t="shared" si="2"/>
        <v>2.487825401781006E-06</v>
      </c>
      <c r="C30" s="5">
        <f t="shared" si="2"/>
        <v>0.0075377802648320886</v>
      </c>
      <c r="D30" s="5">
        <f t="shared" si="2"/>
        <v>0.08814924943821172</v>
      </c>
      <c r="E30" s="5">
        <f t="shared" si="2"/>
        <v>0.07894488033234208</v>
      </c>
      <c r="F30" s="5">
        <f t="shared" si="2"/>
        <v>0.012876956747996169</v>
      </c>
      <c r="G30" s="14"/>
    </row>
    <row r="31" spans="1:7" ht="18" customHeight="1">
      <c r="A31" s="4">
        <f t="shared" si="1"/>
        <v>19</v>
      </c>
      <c r="B31" s="5">
        <f t="shared" si="2"/>
        <v>5.617670262086144E-07</v>
      </c>
      <c r="C31" s="5">
        <f t="shared" si="2"/>
        <v>0.0036812415246854405</v>
      </c>
      <c r="D31" s="5">
        <f t="shared" si="2"/>
        <v>0.07029623689376355</v>
      </c>
      <c r="E31" s="5">
        <f t="shared" si="2"/>
        <v>0.09210236038773255</v>
      </c>
      <c r="F31" s="5">
        <f t="shared" si="2"/>
        <v>0.020801237823686092</v>
      </c>
      <c r="G31" s="14"/>
    </row>
    <row r="32" spans="1:7" ht="18" customHeight="1">
      <c r="A32" s="4">
        <f t="shared" si="1"/>
        <v>20</v>
      </c>
      <c r="B32" s="5">
        <f t="shared" si="2"/>
        <v>1.1839391089987991E-07</v>
      </c>
      <c r="C32" s="5">
        <f t="shared" si="2"/>
        <v>0.0016779612531124374</v>
      </c>
      <c r="D32" s="5">
        <f t="shared" si="2"/>
        <v>0.05232175606776328</v>
      </c>
      <c r="E32" s="5">
        <f t="shared" si="2"/>
        <v>0.10028923686664223</v>
      </c>
      <c r="F32" s="5">
        <f t="shared" si="2"/>
        <v>0.03136186625724977</v>
      </c>
      <c r="G32" s="14"/>
    </row>
    <row r="33" spans="1:7" ht="18" customHeight="1">
      <c r="A33" s="4">
        <f t="shared" si="1"/>
        <v>21</v>
      </c>
      <c r="B33" s="5">
        <f aca="true" t="shared" si="3" ref="B33:F42">BINOMDIST($A33,$D$2,($D$3*B$12),FALSE)</f>
        <v>2.3339301431875962E-08</v>
      </c>
      <c r="C33" s="5">
        <f t="shared" si="3"/>
        <v>0.0007154098365983213</v>
      </c>
      <c r="D33" s="5">
        <f t="shared" si="3"/>
        <v>0.03642653903451875</v>
      </c>
      <c r="E33" s="5">
        <f t="shared" si="3"/>
        <v>0.10214644495676496</v>
      </c>
      <c r="F33" s="5">
        <f t="shared" si="3"/>
        <v>0.04422827292689079</v>
      </c>
      <c r="G33" s="14"/>
    </row>
    <row r="34" spans="1:7" ht="18" customHeight="1">
      <c r="A34" s="4">
        <f t="shared" si="1"/>
        <v>22</v>
      </c>
      <c r="B34" s="5">
        <f t="shared" si="3"/>
        <v>4.3119530504638845E-09</v>
      </c>
      <c r="C34" s="5">
        <f t="shared" si="3"/>
        <v>0.00028586143576550316</v>
      </c>
      <c r="D34" s="5">
        <f t="shared" si="3"/>
        <v>0.02376737357027859</v>
      </c>
      <c r="E34" s="5">
        <f t="shared" si="3"/>
        <v>0.09750342473145754</v>
      </c>
      <c r="F34" s="5">
        <f t="shared" si="3"/>
        <v>0.058455549532743685</v>
      </c>
      <c r="G34" s="14"/>
    </row>
    <row r="35" spans="1:7" ht="18" customHeight="1">
      <c r="A35" s="4">
        <f t="shared" si="1"/>
        <v>23</v>
      </c>
      <c r="B35" s="5">
        <f t="shared" si="3"/>
        <v>7.478890050126704E-10</v>
      </c>
      <c r="C35" s="5">
        <f t="shared" si="3"/>
        <v>0.00010723416852275219</v>
      </c>
      <c r="D35" s="5">
        <f t="shared" si="3"/>
        <v>0.0145586608606055</v>
      </c>
      <c r="E35" s="5">
        <f t="shared" si="3"/>
        <v>0.08737625742843193</v>
      </c>
      <c r="F35" s="5">
        <f t="shared" si="3"/>
        <v>0.07253180226303643</v>
      </c>
      <c r="G35" s="14"/>
    </row>
    <row r="36" spans="1:7" ht="18" customHeight="1">
      <c r="A36" s="4">
        <f t="shared" si="1"/>
        <v>24</v>
      </c>
      <c r="B36" s="5">
        <f t="shared" si="3"/>
        <v>1.2196756174937903E-10</v>
      </c>
      <c r="C36" s="5">
        <f t="shared" si="3"/>
        <v>3.7822904401435915E-05</v>
      </c>
      <c r="D36" s="5">
        <f t="shared" si="3"/>
        <v>0.008385051508323397</v>
      </c>
      <c r="E36" s="5">
        <f t="shared" si="3"/>
        <v>0.07362258727766034</v>
      </c>
      <c r="F36" s="5">
        <f t="shared" si="3"/>
        <v>0.08462043597354275</v>
      </c>
      <c r="G36" s="14"/>
    </row>
    <row r="37" spans="1:7" ht="18" customHeight="1">
      <c r="A37" s="4">
        <f t="shared" si="1"/>
        <v>25</v>
      </c>
      <c r="B37" s="5">
        <f t="shared" si="3"/>
        <v>1.872792238474334E-11</v>
      </c>
      <c r="C37" s="5">
        <f t="shared" si="3"/>
        <v>1.2560722670988494E-05</v>
      </c>
      <c r="D37" s="5">
        <f t="shared" si="3"/>
        <v>0.0045470329951464925</v>
      </c>
      <c r="E37" s="5">
        <f t="shared" si="3"/>
        <v>0.05840725257361057</v>
      </c>
      <c r="F37" s="5">
        <f t="shared" si="3"/>
        <v>0.09295229428478366</v>
      </c>
      <c r="G37" s="14"/>
    </row>
    <row r="38" spans="1:7" ht="18" customHeight="1">
      <c r="A38" s="4">
        <f t="shared" si="1"/>
        <v>26</v>
      </c>
      <c r="B38" s="5">
        <f t="shared" si="3"/>
        <v>2.7108241665261247E-12</v>
      </c>
      <c r="C38" s="5">
        <f t="shared" si="3"/>
        <v>3.932247705586717E-06</v>
      </c>
      <c r="D38" s="5">
        <f t="shared" si="3"/>
        <v>0.002324432641141113</v>
      </c>
      <c r="E38" s="5">
        <f t="shared" si="3"/>
        <v>0.043680637608469505</v>
      </c>
      <c r="F38" s="5">
        <f t="shared" si="3"/>
        <v>0.09625237573868124</v>
      </c>
      <c r="G38" s="14"/>
    </row>
    <row r="39" spans="1:7" ht="18" customHeight="1">
      <c r="A39" s="4">
        <f t="shared" si="1"/>
        <v>27</v>
      </c>
      <c r="B39" s="5">
        <f t="shared" si="3"/>
        <v>3.7029577424072537E-13</v>
      </c>
      <c r="C39" s="5">
        <f t="shared" si="3"/>
        <v>1.1617234823568028E-06</v>
      </c>
      <c r="D39" s="5">
        <f t="shared" si="3"/>
        <v>0.001121350767807876</v>
      </c>
      <c r="E39" s="5">
        <f t="shared" si="3"/>
        <v>0.030828104320380578</v>
      </c>
      <c r="F39" s="5">
        <f t="shared" si="3"/>
        <v>0.09405858939705881</v>
      </c>
      <c r="G39" s="14"/>
    </row>
    <row r="40" spans="1:7" ht="18" customHeight="1">
      <c r="A40" s="4">
        <f t="shared" si="1"/>
        <v>28</v>
      </c>
      <c r="B40" s="5">
        <f t="shared" si="3"/>
        <v>4.7780099902029E-14</v>
      </c>
      <c r="C40" s="5">
        <f t="shared" si="3"/>
        <v>3.242019020530613E-07</v>
      </c>
      <c r="D40" s="5">
        <f t="shared" si="3"/>
        <v>0.000510995286595992</v>
      </c>
      <c r="E40" s="5">
        <f t="shared" si="3"/>
        <v>0.02055206954692046</v>
      </c>
      <c r="F40" s="5">
        <f t="shared" si="3"/>
        <v>0.08682331328959286</v>
      </c>
      <c r="G40" s="14"/>
    </row>
    <row r="41" spans="1:7" ht="18" customHeight="1">
      <c r="A41" s="4">
        <f t="shared" si="1"/>
        <v>29</v>
      </c>
      <c r="B41" s="5">
        <f t="shared" si="3"/>
        <v>5.828569843443658E-15</v>
      </c>
      <c r="C41" s="5">
        <f t="shared" si="3"/>
        <v>8.553522516075171E-08</v>
      </c>
      <c r="D41" s="5">
        <f t="shared" si="3"/>
        <v>0.0002201450667264279</v>
      </c>
      <c r="E41" s="5">
        <f t="shared" si="3"/>
        <v>0.012953315863863613</v>
      </c>
      <c r="F41" s="5">
        <f t="shared" si="3"/>
        <v>0.07576888613335818</v>
      </c>
      <c r="G41" s="14"/>
    </row>
    <row r="42" spans="1:7" ht="18" customHeight="1">
      <c r="A42" s="4">
        <f t="shared" si="1"/>
        <v>30</v>
      </c>
      <c r="B42" s="5">
        <f t="shared" si="3"/>
        <v>6.7268798909995E-16</v>
      </c>
      <c r="C42" s="5">
        <f t="shared" si="3"/>
        <v>2.1350653102141035E-08</v>
      </c>
      <c r="D42" s="5">
        <f t="shared" si="3"/>
        <v>8.973001453912617E-05</v>
      </c>
      <c r="E42" s="5">
        <f t="shared" si="3"/>
        <v>0.007724014274377966</v>
      </c>
      <c r="F42" s="5">
        <f t="shared" si="3"/>
        <v>0.06255790085882393</v>
      </c>
      <c r="G42" s="14"/>
    </row>
    <row r="43" spans="1:7" ht="18" customHeight="1">
      <c r="A43" s="4">
        <f t="shared" si="1"/>
        <v>31</v>
      </c>
      <c r="B43" s="5">
        <f aca="true" t="shared" si="4" ref="B43:F52">BINOMDIST($A43,$D$2,($D$3*B$12),FALSE)</f>
        <v>7.349868767481226E-17</v>
      </c>
      <c r="C43" s="5">
        <f t="shared" si="4"/>
        <v>5.045353133664233E-09</v>
      </c>
      <c r="D43" s="5">
        <f t="shared" si="4"/>
        <v>3.4624280824611895E-05</v>
      </c>
      <c r="E43" s="5">
        <f t="shared" si="4"/>
        <v>0.004360330638761735</v>
      </c>
      <c r="F43" s="5">
        <f t="shared" si="4"/>
        <v>0.048897614815209794</v>
      </c>
      <c r="G43" s="14"/>
    </row>
    <row r="44" spans="1:7" ht="18" customHeight="1">
      <c r="A44" s="4">
        <f t="shared" si="1"/>
        <v>32</v>
      </c>
      <c r="B44" s="5">
        <f t="shared" si="4"/>
        <v>7.606719020108264E-18</v>
      </c>
      <c r="C44" s="5">
        <f t="shared" si="4"/>
        <v>1.129337765384148E-09</v>
      </c>
      <c r="D44" s="5">
        <f t="shared" si="4"/>
        <v>1.2655393782413498E-05</v>
      </c>
      <c r="E44" s="5">
        <f t="shared" si="4"/>
        <v>0.0023315656887823266</v>
      </c>
      <c r="F44" s="5">
        <f t="shared" si="4"/>
        <v>0.0362030417381843</v>
      </c>
      <c r="G44" s="14"/>
    </row>
    <row r="45" spans="1:7" ht="18" customHeight="1">
      <c r="A45" s="4">
        <f t="shared" si="1"/>
        <v>33</v>
      </c>
      <c r="B45" s="5">
        <f t="shared" si="4"/>
        <v>7.460483626759813E-19</v>
      </c>
      <c r="C45" s="5">
        <f t="shared" si="4"/>
        <v>2.395564956875452E-10</v>
      </c>
      <c r="D45" s="5">
        <f t="shared" si="4"/>
        <v>4.3835138417795746E-06</v>
      </c>
      <c r="E45" s="5">
        <f t="shared" si="4"/>
        <v>0.0011814836234402058</v>
      </c>
      <c r="F45" s="5">
        <f t="shared" si="4"/>
        <v>0.02540120177900582</v>
      </c>
      <c r="G45" s="14"/>
    </row>
    <row r="46" spans="1:7" ht="18" customHeight="1">
      <c r="A46" s="4">
        <f t="shared" si="1"/>
        <v>34</v>
      </c>
      <c r="B46" s="5">
        <f t="shared" si="4"/>
        <v>6.936692556190337E-20</v>
      </c>
      <c r="C46" s="5">
        <f t="shared" si="4"/>
        <v>4.81734676690413E-11</v>
      </c>
      <c r="D46" s="5">
        <f t="shared" si="4"/>
        <v>1.4394114700110204E-06</v>
      </c>
      <c r="E46" s="5">
        <f t="shared" si="4"/>
        <v>0.0005675754661624494</v>
      </c>
      <c r="F46" s="5">
        <f t="shared" si="4"/>
        <v>0.01689582199780017</v>
      </c>
      <c r="G46" s="14"/>
    </row>
    <row r="47" spans="1:7" ht="18" customHeight="1">
      <c r="A47" s="4">
        <f t="shared" si="1"/>
        <v>35</v>
      </c>
      <c r="B47" s="5">
        <f t="shared" si="4"/>
        <v>6.1162235441678206E-21</v>
      </c>
      <c r="C47" s="5">
        <f t="shared" si="4"/>
        <v>9.18656825316603E-12</v>
      </c>
      <c r="D47" s="5">
        <f t="shared" si="4"/>
        <v>4.482217995224184E-07</v>
      </c>
      <c r="E47" s="5">
        <f t="shared" si="4"/>
        <v>0.0002585621568073393</v>
      </c>
      <c r="F47" s="5">
        <f t="shared" si="4"/>
        <v>0.010657364644766286</v>
      </c>
      <c r="G47" s="14"/>
    </row>
    <row r="48" spans="1:7" ht="18" customHeight="1">
      <c r="A48" s="4">
        <f t="shared" si="1"/>
        <v>36</v>
      </c>
      <c r="B48" s="5">
        <f t="shared" si="4"/>
        <v>5.115121243628999E-22</v>
      </c>
      <c r="C48" s="5">
        <f t="shared" si="4"/>
        <v>1.6616531724072944E-12</v>
      </c>
      <c r="D48" s="5">
        <f t="shared" si="4"/>
        <v>1.3238618551295107E-07</v>
      </c>
      <c r="E48" s="5">
        <f t="shared" si="4"/>
        <v>0.00011172438874391155</v>
      </c>
      <c r="F48" s="5">
        <f t="shared" si="4"/>
        <v>0.006376201069518304</v>
      </c>
      <c r="G48" s="14"/>
    </row>
    <row r="49" spans="1:7" ht="18" customHeight="1">
      <c r="A49" s="4">
        <f t="shared" si="1"/>
        <v>37</v>
      </c>
      <c r="B49" s="5">
        <f t="shared" si="4"/>
        <v>4.0582042996533454E-23</v>
      </c>
      <c r="C49" s="5">
        <f t="shared" si="4"/>
        <v>2.851233916198566E-13</v>
      </c>
      <c r="D49" s="5">
        <f t="shared" si="4"/>
        <v>3.7093495017142176E-08</v>
      </c>
      <c r="E49" s="5">
        <f t="shared" si="4"/>
        <v>4.579693412475666E-05</v>
      </c>
      <c r="F49" s="5">
        <f t="shared" si="4"/>
        <v>0.003618924931348209</v>
      </c>
      <c r="G49" s="14"/>
    </row>
    <row r="50" spans="1:7" ht="18" customHeight="1">
      <c r="A50" s="4">
        <f t="shared" si="1"/>
        <v>38</v>
      </c>
      <c r="B50" s="5">
        <f t="shared" si="4"/>
        <v>3.0545623760831623E-24</v>
      </c>
      <c r="C50" s="5">
        <f t="shared" si="4"/>
        <v>4.641543584509306E-14</v>
      </c>
      <c r="D50" s="5">
        <f t="shared" si="4"/>
        <v>9.860296143797253E-09</v>
      </c>
      <c r="E50" s="5">
        <f t="shared" si="4"/>
        <v>1.7809918826294216E-05</v>
      </c>
      <c r="F50" s="5">
        <f t="shared" si="4"/>
        <v>0.0019486518861105786</v>
      </c>
      <c r="G50" s="14"/>
    </row>
    <row r="51" spans="1:7" ht="18" customHeight="1">
      <c r="A51" s="4">
        <f t="shared" si="1"/>
        <v>39</v>
      </c>
      <c r="B51" s="5">
        <f t="shared" si="4"/>
        <v>2.1812287163097305E-25</v>
      </c>
      <c r="C51" s="5">
        <f t="shared" si="4"/>
        <v>7.168513943875445E-15</v>
      </c>
      <c r="D51" s="5">
        <f t="shared" si="4"/>
        <v>2.4866764374328183E-09</v>
      </c>
      <c r="E51" s="5">
        <f t="shared" si="4"/>
        <v>6.570895977222532E-06</v>
      </c>
      <c r="F51" s="5">
        <f t="shared" si="4"/>
        <v>0.0009954651646994896</v>
      </c>
      <c r="G51" s="14"/>
    </row>
    <row r="52" spans="1:7" ht="18" customHeight="1">
      <c r="A52" s="4">
        <f t="shared" si="1"/>
        <v>40</v>
      </c>
      <c r="B52" s="5">
        <f t="shared" si="4"/>
        <v>1.4776065497582047E-26</v>
      </c>
      <c r="C52" s="5">
        <f t="shared" si="4"/>
        <v>1.0502706475910557E-15</v>
      </c>
      <c r="D52" s="5">
        <f t="shared" si="4"/>
        <v>5.94913729968103E-10</v>
      </c>
      <c r="E52" s="5">
        <f t="shared" si="4"/>
        <v>2.2998135920278773E-06</v>
      </c>
      <c r="F52" s="5">
        <f t="shared" si="4"/>
        <v>0.00048241773366205907</v>
      </c>
      <c r="G52" s="14"/>
    </row>
    <row r="53" spans="1:7" ht="18" customHeight="1">
      <c r="A53" s="4">
        <f t="shared" si="1"/>
        <v>41</v>
      </c>
      <c r="B53" s="5">
        <f aca="true" t="shared" si="5" ref="B53:F62">BINOMDIST($A53,$D$2,($D$3*B$12),FALSE)</f>
        <v>9.494193671407292E-28</v>
      </c>
      <c r="C53" s="5">
        <f t="shared" si="5"/>
        <v>1.459536634485587E-16</v>
      </c>
      <c r="D53" s="5">
        <f t="shared" si="5"/>
        <v>1.3499894767723197E-10</v>
      </c>
      <c r="E53" s="5">
        <f t="shared" si="5"/>
        <v>7.634882520959778E-07</v>
      </c>
      <c r="F53" s="5">
        <f t="shared" si="5"/>
        <v>0.00022174923967580625</v>
      </c>
      <c r="G53" s="14"/>
    </row>
    <row r="54" spans="1:7" ht="18" customHeight="1">
      <c r="A54" s="4">
        <f t="shared" si="1"/>
        <v>42</v>
      </c>
      <c r="B54" s="5">
        <f t="shared" si="5"/>
        <v>5.78499255963885E-29</v>
      </c>
      <c r="C54" s="5">
        <f t="shared" si="5"/>
        <v>1.9234203710274935E-17</v>
      </c>
      <c r="D54" s="5">
        <f t="shared" si="5"/>
        <v>2.9050406462189298E-11</v>
      </c>
      <c r="E54" s="5">
        <f t="shared" si="5"/>
        <v>2.403574126968814E-07</v>
      </c>
      <c r="F54" s="5">
        <f t="shared" si="5"/>
        <v>9.665992498689013E-05</v>
      </c>
      <c r="G54" s="14"/>
    </row>
    <row r="55" spans="1:7" ht="18" customHeight="1">
      <c r="A55" s="4">
        <f t="shared" si="1"/>
        <v>43</v>
      </c>
      <c r="B55" s="5">
        <f t="shared" si="5"/>
        <v>3.341668620346523E-30</v>
      </c>
      <c r="C55" s="5">
        <f t="shared" si="5"/>
        <v>2.4029751525546336E-18</v>
      </c>
      <c r="D55" s="5">
        <f t="shared" si="5"/>
        <v>5.926385539681227E-12</v>
      </c>
      <c r="E55" s="5">
        <f t="shared" si="5"/>
        <v>7.17345766575966E-08</v>
      </c>
      <c r="F55" s="5">
        <f t="shared" si="5"/>
        <v>3.994354681926927E-05</v>
      </c>
      <c r="G55" s="14"/>
    </row>
    <row r="56" spans="1:7" ht="18" customHeight="1">
      <c r="A56" s="4">
        <f t="shared" si="1"/>
        <v>44</v>
      </c>
      <c r="B56" s="5">
        <f t="shared" si="5"/>
        <v>1.8292614148524442E-31</v>
      </c>
      <c r="C56" s="5">
        <f t="shared" si="5"/>
        <v>2.8449600114811746E-19</v>
      </c>
      <c r="D56" s="5">
        <f t="shared" si="5"/>
        <v>1.145722405830198E-12</v>
      </c>
      <c r="E56" s="5">
        <f t="shared" si="5"/>
        <v>2.0288567135481763E-08</v>
      </c>
      <c r="F56" s="5">
        <f t="shared" si="5"/>
        <v>1.564222812502855E-05</v>
      </c>
      <c r="G56" s="14"/>
    </row>
    <row r="57" spans="1:7" ht="18" customHeight="1">
      <c r="A57" s="4">
        <f t="shared" si="1"/>
        <v>45</v>
      </c>
      <c r="B57" s="5">
        <f t="shared" si="5"/>
        <v>9.485059188123805E-33</v>
      </c>
      <c r="C57" s="5">
        <f t="shared" si="5"/>
        <v>3.190471950860037E-20</v>
      </c>
      <c r="D57" s="5">
        <f t="shared" si="5"/>
        <v>2.0980739414780837E-13</v>
      </c>
      <c r="E57" s="5">
        <f t="shared" si="5"/>
        <v>5.435332183209349E-09</v>
      </c>
      <c r="F57" s="5">
        <f t="shared" si="5"/>
        <v>5.802330774583264E-06</v>
      </c>
      <c r="G57" s="14"/>
    </row>
    <row r="58" spans="1:7" ht="18" customHeight="1">
      <c r="A58" s="4">
        <f t="shared" si="1"/>
        <v>46</v>
      </c>
      <c r="B58" s="5">
        <f t="shared" si="5"/>
        <v>4.6560599100186895E-34</v>
      </c>
      <c r="C58" s="5">
        <f t="shared" si="5"/>
        <v>3.3872553573337097E-21</v>
      </c>
      <c r="D58" s="5">
        <f t="shared" si="5"/>
        <v>3.6372773338778354E-14</v>
      </c>
      <c r="E58" s="5">
        <f t="shared" si="5"/>
        <v>1.3785262783501893E-09</v>
      </c>
      <c r="F58" s="5">
        <f t="shared" si="5"/>
        <v>2.0376077970944446E-06</v>
      </c>
      <c r="G58" s="14"/>
    </row>
    <row r="59" spans="1:7" ht="18" customHeight="1">
      <c r="A59" s="4">
        <f t="shared" si="1"/>
        <v>47</v>
      </c>
      <c r="B59" s="5">
        <f t="shared" si="5"/>
        <v>2.1623888394733323E-35</v>
      </c>
      <c r="C59" s="5">
        <f t="shared" si="5"/>
        <v>3.4023396216662234E-22</v>
      </c>
      <c r="D59" s="5">
        <f t="shared" si="5"/>
        <v>5.965800959686497E-15</v>
      </c>
      <c r="E59" s="5">
        <f t="shared" si="5"/>
        <v>3.3078112825660657E-10</v>
      </c>
      <c r="F59" s="5">
        <f t="shared" si="5"/>
        <v>6.769793499348179E-07</v>
      </c>
      <c r="G59" s="14"/>
    </row>
    <row r="60" spans="1:7" ht="18" customHeight="1">
      <c r="A60" s="4">
        <f t="shared" si="1"/>
        <v>48</v>
      </c>
      <c r="B60" s="5">
        <f t="shared" si="5"/>
        <v>9.49435959983825E-37</v>
      </c>
      <c r="C60" s="5">
        <f t="shared" si="5"/>
        <v>3.230903904295454E-23</v>
      </c>
      <c r="D60" s="5">
        <f t="shared" si="5"/>
        <v>9.250767310906259E-16</v>
      </c>
      <c r="E60" s="5">
        <f t="shared" si="5"/>
        <v>7.503831150265643E-11</v>
      </c>
      <c r="F60" s="5">
        <f t="shared" si="5"/>
        <v>2.1264094965901408E-07</v>
      </c>
      <c r="G60" s="14"/>
    </row>
    <row r="61" spans="1:7" ht="18" customHeight="1">
      <c r="A61" s="4">
        <f t="shared" si="1"/>
        <v>49</v>
      </c>
      <c r="B61" s="5">
        <f t="shared" si="5"/>
        <v>3.937752829425998E-38</v>
      </c>
      <c r="C61" s="5">
        <f t="shared" si="5"/>
        <v>2.8981530038530682E-24</v>
      </c>
      <c r="D61" s="5">
        <f t="shared" si="5"/>
        <v>1.3549948502412379E-16</v>
      </c>
      <c r="E61" s="5">
        <f t="shared" si="5"/>
        <v>1.607963817914062E-11</v>
      </c>
      <c r="F61" s="5">
        <f t="shared" si="5"/>
        <v>6.30912707779489E-08</v>
      </c>
      <c r="G61" s="14"/>
    </row>
    <row r="62" spans="1:7" ht="18" customHeight="1">
      <c r="A62" s="4">
        <f t="shared" si="1"/>
        <v>50</v>
      </c>
      <c r="B62" s="5">
        <f t="shared" si="5"/>
        <v>1.5412279891516802E-39</v>
      </c>
      <c r="C62" s="5">
        <f t="shared" si="5"/>
        <v>2.453320217215158E-25</v>
      </c>
      <c r="D62" s="5">
        <f t="shared" si="5"/>
        <v>1.8729802233714267E-17</v>
      </c>
      <c r="E62" s="5">
        <f t="shared" si="5"/>
        <v>3.2516601651151113E-12</v>
      </c>
      <c r="F62" s="5">
        <f t="shared" si="5"/>
        <v>1.7665555817825727E-08</v>
      </c>
      <c r="G62" s="14"/>
    </row>
    <row r="63" spans="1:7" ht="18" customHeight="1">
      <c r="A63" s="4">
        <f t="shared" si="1"/>
        <v>51</v>
      </c>
      <c r="B63" s="5">
        <f aca="true" t="shared" si="6" ref="B63:F72">BINOMDIST($A63,$D$2,($D$3*B$12),FALSE)</f>
        <v>5.686588616941688E-41</v>
      </c>
      <c r="C63" s="5">
        <f t="shared" si="6"/>
        <v>1.9577338714667025E-26</v>
      </c>
      <c r="D63" s="5">
        <f t="shared" si="6"/>
        <v>2.4405922493671173E-18</v>
      </c>
      <c r="E63" s="5">
        <f t="shared" si="6"/>
        <v>6.198698571842511E-13</v>
      </c>
      <c r="F63" s="5">
        <f t="shared" si="6"/>
        <v>4.662854099727738E-09</v>
      </c>
      <c r="G63" s="14"/>
    </row>
    <row r="64" spans="1:7" ht="18" customHeight="1">
      <c r="A64" s="4">
        <f t="shared" si="1"/>
        <v>52</v>
      </c>
      <c r="B64" s="5">
        <f t="shared" si="6"/>
        <v>1.975489842113737E-42</v>
      </c>
      <c r="C64" s="5">
        <f t="shared" si="6"/>
        <v>1.4709270590626407E-27</v>
      </c>
      <c r="D64" s="5">
        <f t="shared" si="6"/>
        <v>2.99430013067435E-19</v>
      </c>
      <c r="E64" s="5">
        <f t="shared" si="6"/>
        <v>1.112586923151224E-13</v>
      </c>
      <c r="F64" s="5">
        <f t="shared" si="6"/>
        <v>1.1588158117666594E-09</v>
      </c>
      <c r="G64" s="14"/>
    </row>
    <row r="65" spans="1:7" ht="18" customHeight="1">
      <c r="A65" s="4">
        <f t="shared" si="1"/>
        <v>53</v>
      </c>
      <c r="B65" s="5">
        <f t="shared" si="6"/>
        <v>6.45270571272695E-44</v>
      </c>
      <c r="C65" s="5">
        <f t="shared" si="6"/>
        <v>1.0391367113167413E-28</v>
      </c>
      <c r="D65" s="5">
        <f t="shared" si="6"/>
        <v>3.4541365252345524E-20</v>
      </c>
      <c r="E65" s="5">
        <f t="shared" si="6"/>
        <v>1.8776362120267053E-14</v>
      </c>
      <c r="F65" s="5">
        <f t="shared" si="6"/>
        <v>2.7078279491209403E-10</v>
      </c>
      <c r="G65" s="14"/>
    </row>
    <row r="66" spans="1:7" ht="18" customHeight="1">
      <c r="A66" s="4">
        <f t="shared" si="1"/>
        <v>54</v>
      </c>
      <c r="B66" s="5">
        <f t="shared" si="6"/>
        <v>1.9787269608919763E-45</v>
      </c>
      <c r="C66" s="5">
        <f t="shared" si="6"/>
        <v>6.891776638362553E-30</v>
      </c>
      <c r="D66" s="5">
        <f t="shared" si="6"/>
        <v>3.740766701027565E-21</v>
      </c>
      <c r="E66" s="5">
        <f t="shared" si="6"/>
        <v>2.9748557268735545E-15</v>
      </c>
      <c r="F66" s="5">
        <f t="shared" si="6"/>
        <v>5.940249347074402E-11</v>
      </c>
      <c r="G66" s="14"/>
    </row>
    <row r="67" spans="1:7" ht="18" customHeight="1">
      <c r="A67" s="4">
        <f t="shared" si="1"/>
        <v>55</v>
      </c>
      <c r="B67" s="5">
        <f t="shared" si="6"/>
        <v>5.686663993179286E-47</v>
      </c>
      <c r="C67" s="5">
        <f t="shared" si="6"/>
        <v>4.283683576487513E-31</v>
      </c>
      <c r="D67" s="5">
        <f t="shared" si="6"/>
        <v>3.79672753775179E-22</v>
      </c>
      <c r="E67" s="5">
        <f t="shared" si="6"/>
        <v>4.417210018691053E-16</v>
      </c>
      <c r="F67" s="5">
        <f t="shared" si="6"/>
        <v>1.2212820335943208E-11</v>
      </c>
      <c r="G67" s="14"/>
    </row>
    <row r="68" spans="1:7" ht="18" customHeight="1">
      <c r="A68" s="4">
        <f t="shared" si="1"/>
        <v>56</v>
      </c>
      <c r="B68" s="5">
        <f t="shared" si="6"/>
        <v>1.528673116446044E-48</v>
      </c>
      <c r="C68" s="5">
        <f t="shared" si="6"/>
        <v>2.490513707260185E-32</v>
      </c>
      <c r="D68" s="5">
        <f t="shared" si="6"/>
        <v>3.604488168751688E-23</v>
      </c>
      <c r="E68" s="5">
        <f t="shared" si="6"/>
        <v>6.135013914848702E-17</v>
      </c>
      <c r="F68" s="5">
        <f t="shared" si="6"/>
        <v>2.348619295373699E-12</v>
      </c>
      <c r="G68" s="14"/>
    </row>
    <row r="69" spans="1:7" ht="18" customHeight="1">
      <c r="A69" s="4">
        <f t="shared" si="1"/>
        <v>57</v>
      </c>
      <c r="B69" s="5">
        <f t="shared" si="6"/>
        <v>3.8353805788968844E-50</v>
      </c>
      <c r="C69" s="5">
        <f t="shared" si="6"/>
        <v>1.3514415465752975E-33</v>
      </c>
      <c r="D69" s="5">
        <f t="shared" si="6"/>
        <v>3.1938502761091286E-24</v>
      </c>
      <c r="E69" s="5">
        <f t="shared" si="6"/>
        <v>7.952795815544645E-18</v>
      </c>
      <c r="F69" s="5">
        <f t="shared" si="6"/>
        <v>4.215470530157902E-13</v>
      </c>
      <c r="G69" s="14"/>
    </row>
    <row r="70" spans="1:7" ht="18" customHeight="1">
      <c r="A70" s="4">
        <f t="shared" si="1"/>
        <v>58</v>
      </c>
      <c r="B70" s="5">
        <f t="shared" si="6"/>
        <v>8.959175990749112E-52</v>
      </c>
      <c r="C70" s="5">
        <f t="shared" si="6"/>
        <v>6.827651758961012E-35</v>
      </c>
      <c r="D70" s="5">
        <f t="shared" si="6"/>
        <v>2.6348219213645717E-25</v>
      </c>
      <c r="E70" s="5">
        <f t="shared" si="6"/>
        <v>9.598201846346873E-19</v>
      </c>
      <c r="F70" s="5">
        <f t="shared" si="6"/>
        <v>7.044420249335505E-14</v>
      </c>
      <c r="G70" s="14"/>
    </row>
    <row r="71" spans="1:7" ht="18" customHeight="1">
      <c r="A71" s="4">
        <f t="shared" si="1"/>
        <v>59</v>
      </c>
      <c r="B71" s="5">
        <f t="shared" si="6"/>
        <v>1.943032518496709E-53</v>
      </c>
      <c r="C71" s="5">
        <f t="shared" si="6"/>
        <v>3.2025642858350875E-36</v>
      </c>
      <c r="D71" s="5">
        <f t="shared" si="6"/>
        <v>2.018089306859364E-26</v>
      </c>
      <c r="E71" s="5">
        <f t="shared" si="6"/>
        <v>1.0755047266622248E-19</v>
      </c>
      <c r="F71" s="5">
        <f t="shared" si="6"/>
        <v>1.0929413424653551E-14</v>
      </c>
      <c r="G71" s="14"/>
    </row>
    <row r="72" spans="1:7" ht="18" customHeight="1">
      <c r="A72" s="4">
        <f t="shared" si="1"/>
        <v>60</v>
      </c>
      <c r="B72" s="5">
        <f t="shared" si="6"/>
        <v>3.899993585513109E-55</v>
      </c>
      <c r="C72" s="5">
        <f t="shared" si="6"/>
        <v>1.3902604651687032E-37</v>
      </c>
      <c r="D72" s="5">
        <f t="shared" si="6"/>
        <v>1.430544318786381E-27</v>
      </c>
      <c r="E72" s="5">
        <f t="shared" si="6"/>
        <v>1.1153382350571266E-20</v>
      </c>
      <c r="F72" s="5">
        <f t="shared" si="6"/>
        <v>1.5693516712322976E-15</v>
      </c>
      <c r="G72" s="14"/>
    </row>
    <row r="73" spans="1:7" ht="18" customHeight="1">
      <c r="A73" s="4">
        <f t="shared" si="1"/>
        <v>61</v>
      </c>
      <c r="B73" s="5">
        <f aca="true" t="shared" si="7" ref="B73:F82">BINOMDIST($A73,$D$2,($D$3*B$12),FALSE)</f>
        <v>7.218391088998348E-57</v>
      </c>
      <c r="C73" s="5">
        <f t="shared" si="7"/>
        <v>5.565282075589555E-39</v>
      </c>
      <c r="D73" s="5">
        <f t="shared" si="7"/>
        <v>9.350932982313939E-29</v>
      </c>
      <c r="E73" s="5">
        <f t="shared" si="7"/>
        <v>1.066580279426217E-21</v>
      </c>
      <c r="F73" s="5">
        <f t="shared" si="7"/>
        <v>2.077956185112143E-16</v>
      </c>
      <c r="G73" s="14"/>
    </row>
    <row r="74" spans="1:7" ht="18" customHeight="1">
      <c r="A74" s="4">
        <f t="shared" si="1"/>
        <v>62</v>
      </c>
      <c r="B74" s="5">
        <f t="shared" si="7"/>
        <v>1.2268510695834854E-58</v>
      </c>
      <c r="C74" s="5">
        <f t="shared" si="7"/>
        <v>2.0457526009293973E-40</v>
      </c>
      <c r="D74" s="5">
        <f t="shared" si="7"/>
        <v>5.6128507488777656E-30</v>
      </c>
      <c r="E74" s="5">
        <f t="shared" si="7"/>
        <v>9.366027543348401E-23</v>
      </c>
      <c r="F74" s="5">
        <f t="shared" si="7"/>
        <v>2.5265472225928977E-17</v>
      </c>
      <c r="G74" s="14"/>
    </row>
    <row r="75" spans="1:7" ht="18" customHeight="1">
      <c r="A75" s="4">
        <f t="shared" si="1"/>
        <v>63</v>
      </c>
      <c r="B75" s="5">
        <f t="shared" si="7"/>
        <v>1.9055034533554735E-60</v>
      </c>
      <c r="C75" s="5">
        <f t="shared" si="7"/>
        <v>6.87203716074476E-42</v>
      </c>
      <c r="D75" s="5">
        <f t="shared" si="7"/>
        <v>3.078778891789485E-31</v>
      </c>
      <c r="E75" s="5">
        <f t="shared" si="7"/>
        <v>7.51594802861294E-24</v>
      </c>
      <c r="F75" s="5">
        <f t="shared" si="7"/>
        <v>2.807274691769894E-18</v>
      </c>
      <c r="G75" s="14"/>
    </row>
    <row r="76" spans="1:7" ht="18" customHeight="1">
      <c r="A76" s="4">
        <f t="shared" si="1"/>
        <v>64</v>
      </c>
      <c r="B76" s="5">
        <f t="shared" si="7"/>
        <v>2.6892185833645784E-62</v>
      </c>
      <c r="C76" s="5">
        <f t="shared" si="7"/>
        <v>2.0975694822040717E-43</v>
      </c>
      <c r="D76" s="5">
        <f t="shared" si="7"/>
        <v>1.5345179603064633E-32</v>
      </c>
      <c r="E76" s="5">
        <f t="shared" si="7"/>
        <v>5.480378770863621E-25</v>
      </c>
      <c r="F76" s="5">
        <f t="shared" si="7"/>
        <v>2.8342677176523057E-19</v>
      </c>
      <c r="G76" s="14"/>
    </row>
    <row r="77" spans="1:7" ht="18" customHeight="1">
      <c r="A77" s="4">
        <f t="shared" si="1"/>
        <v>65</v>
      </c>
      <c r="B77" s="5">
        <f t="shared" si="7"/>
        <v>3.425472802631471E-64</v>
      </c>
      <c r="C77" s="5">
        <f t="shared" si="7"/>
        <v>5.778635067252728E-45</v>
      </c>
      <c r="D77" s="5">
        <f t="shared" si="7"/>
        <v>6.903089558535387E-34</v>
      </c>
      <c r="E77" s="5">
        <f t="shared" si="7"/>
        <v>3.6067450030470115E-26</v>
      </c>
      <c r="F77" s="5">
        <f t="shared" si="7"/>
        <v>2.5827054941920475E-20</v>
      </c>
      <c r="G77" s="14"/>
    </row>
    <row r="78" spans="1:7" ht="18" customHeight="1">
      <c r="A78" s="4">
        <f t="shared" si="1"/>
        <v>66</v>
      </c>
      <c r="B78" s="5">
        <f t="shared" si="7"/>
        <v>3.906534639690501E-66</v>
      </c>
      <c r="C78" s="5">
        <f t="shared" si="7"/>
        <v>1.4253152033392739E-46</v>
      </c>
      <c r="D78" s="5">
        <f t="shared" si="7"/>
        <v>2.7803007427933016E-35</v>
      </c>
      <c r="E78" s="5">
        <f t="shared" si="7"/>
        <v>2.125186449606832E-27</v>
      </c>
      <c r="F78" s="5">
        <f t="shared" si="7"/>
        <v>2.1071023845389714E-21</v>
      </c>
      <c r="G78" s="14"/>
    </row>
    <row r="79" spans="1:7" ht="18" customHeight="1">
      <c r="A79" s="4">
        <f aca="true" t="shared" si="8" ref="A79:A142">A78+1</f>
        <v>67</v>
      </c>
      <c r="B79" s="5">
        <f t="shared" si="7"/>
        <v>3.949794291454045E-68</v>
      </c>
      <c r="C79" s="5">
        <f t="shared" si="7"/>
        <v>3.1167947868925517E-48</v>
      </c>
      <c r="D79" s="5">
        <f t="shared" si="7"/>
        <v>9.927769514225203E-37</v>
      </c>
      <c r="E79" s="5">
        <f t="shared" si="7"/>
        <v>1.110172025914005E-28</v>
      </c>
      <c r="F79" s="5">
        <f t="shared" si="7"/>
        <v>1.5240809440408002E-22</v>
      </c>
      <c r="G79" s="14"/>
    </row>
    <row r="80" spans="1:7" ht="18" customHeight="1">
      <c r="A80" s="4">
        <f t="shared" si="8"/>
        <v>68</v>
      </c>
      <c r="B80" s="5">
        <f t="shared" si="7"/>
        <v>3.497604053153486E-70</v>
      </c>
      <c r="C80" s="5">
        <f t="shared" si="7"/>
        <v>5.969237621955647E-50</v>
      </c>
      <c r="D80" s="5">
        <f t="shared" si="7"/>
        <v>3.1047380461463693E-38</v>
      </c>
      <c r="E80" s="5">
        <f t="shared" si="7"/>
        <v>5.079218419214418E-30</v>
      </c>
      <c r="F80" s="5">
        <f t="shared" si="7"/>
        <v>9.654811410213241E-24</v>
      </c>
      <c r="G80" s="14"/>
    </row>
    <row r="81" spans="1:7" ht="18" customHeight="1">
      <c r="A81" s="4">
        <f t="shared" si="8"/>
        <v>69</v>
      </c>
      <c r="B81" s="5">
        <f t="shared" si="7"/>
        <v>2.670758899867863E-72</v>
      </c>
      <c r="C81" s="5">
        <f t="shared" si="7"/>
        <v>9.85819492672151E-52</v>
      </c>
      <c r="D81" s="5">
        <f t="shared" si="7"/>
        <v>8.372711296707302E-40</v>
      </c>
      <c r="E81" s="5">
        <f t="shared" si="7"/>
        <v>2.003878442363183E-31</v>
      </c>
      <c r="F81" s="5">
        <f t="shared" si="7"/>
        <v>5.2740887302168325E-25</v>
      </c>
      <c r="G81" s="14"/>
    </row>
    <row r="82" spans="1:7" ht="18" customHeight="1">
      <c r="A82" s="4">
        <f t="shared" si="8"/>
        <v>70</v>
      </c>
      <c r="B82" s="5">
        <f t="shared" si="7"/>
        <v>1.7230702579792665E-74</v>
      </c>
      <c r="C82" s="5">
        <f t="shared" si="7"/>
        <v>1.3755620827983526E-53</v>
      </c>
      <c r="D82" s="5">
        <f t="shared" si="7"/>
        <v>1.907706371401659E-41</v>
      </c>
      <c r="E82" s="5">
        <f t="shared" si="7"/>
        <v>6.679594807877301E-33</v>
      </c>
      <c r="F82" s="5">
        <f t="shared" si="7"/>
        <v>2.434194798561622E-26</v>
      </c>
      <c r="G82" s="14"/>
    </row>
    <row r="83" spans="1:7" ht="18" customHeight="1">
      <c r="A83" s="4">
        <f t="shared" si="8"/>
        <v>71</v>
      </c>
      <c r="B83" s="5">
        <f aca="true" t="shared" si="9" ref="B83:F92">BINOMDIST($A83,$D$2,($D$3*B$12),FALSE)</f>
        <v>9.133342273099244E-77</v>
      </c>
      <c r="C83" s="5">
        <f t="shared" si="9"/>
        <v>1.5769627546001446E-55</v>
      </c>
      <c r="D83" s="5">
        <f t="shared" si="9"/>
        <v>3.5712100017324595E-43</v>
      </c>
      <c r="E83" s="5">
        <f t="shared" si="9"/>
        <v>1.829310002157301E-34</v>
      </c>
      <c r="F83" s="5">
        <f t="shared" si="9"/>
        <v>9.2304244799195E-28</v>
      </c>
      <c r="G83" s="14"/>
    </row>
    <row r="84" spans="1:7" ht="18" customHeight="1">
      <c r="A84" s="4">
        <f t="shared" si="8"/>
        <v>72</v>
      </c>
      <c r="B84" s="5">
        <f t="shared" si="9"/>
        <v>3.819199277879014E-79</v>
      </c>
      <c r="C84" s="5">
        <f t="shared" si="9"/>
        <v>1.4261937057107274E-57</v>
      </c>
      <c r="D84" s="5">
        <f t="shared" si="9"/>
        <v>5.273938821123945E-45</v>
      </c>
      <c r="E84" s="5">
        <f t="shared" si="9"/>
        <v>3.952212967623811E-36</v>
      </c>
      <c r="F84" s="5">
        <f t="shared" si="9"/>
        <v>2.7612380922836185E-29</v>
      </c>
      <c r="G84" s="14"/>
    </row>
    <row r="85" spans="1:7" ht="18" customHeight="1">
      <c r="A85" s="4">
        <f t="shared" si="8"/>
        <v>73</v>
      </c>
      <c r="B85" s="5">
        <f t="shared" si="9"/>
        <v>1.1813696396444142E-81</v>
      </c>
      <c r="C85" s="5">
        <f t="shared" si="9"/>
        <v>9.541276782390991E-60</v>
      </c>
      <c r="D85" s="5">
        <f t="shared" si="9"/>
        <v>5.761368921983833E-47</v>
      </c>
      <c r="E85" s="5">
        <f t="shared" si="9"/>
        <v>6.316322094375977E-38</v>
      </c>
      <c r="F85" s="5">
        <f t="shared" si="9"/>
        <v>6.11022127902585E-31</v>
      </c>
      <c r="G85" s="14"/>
    </row>
    <row r="86" spans="1:7" ht="18" customHeight="1">
      <c r="A86" s="4">
        <f t="shared" si="8"/>
        <v>74</v>
      </c>
      <c r="B86" s="5">
        <f t="shared" si="9"/>
        <v>2.4032512285704442E-84</v>
      </c>
      <c r="C86" s="5">
        <f t="shared" si="9"/>
        <v>4.197921903000443E-62</v>
      </c>
      <c r="D86" s="5">
        <f t="shared" si="9"/>
        <v>4.139197651784475E-49</v>
      </c>
      <c r="E86" s="5">
        <f t="shared" si="9"/>
        <v>6.63877697607087E-40</v>
      </c>
      <c r="F86" s="5">
        <f t="shared" si="9"/>
        <v>8.892213919580263E-33</v>
      </c>
      <c r="G86" s="14"/>
    </row>
    <row r="87" spans="1:7" ht="18" customHeight="1">
      <c r="A87" s="4">
        <f t="shared" si="8"/>
        <v>75</v>
      </c>
      <c r="B87" s="5">
        <f t="shared" si="9"/>
        <v>2.4118650322570755E-87</v>
      </c>
      <c r="C87" s="5">
        <f t="shared" si="9"/>
        <v>9.111768471628883E-65</v>
      </c>
      <c r="D87" s="5">
        <f t="shared" si="9"/>
        <v>1.4670573955691766E-51</v>
      </c>
      <c r="E87" s="5">
        <f t="shared" si="9"/>
        <v>3.442328802407081E-42</v>
      </c>
      <c r="F87" s="5">
        <f t="shared" si="9"/>
        <v>6.384153583288411E-35</v>
      </c>
      <c r="G87" s="14"/>
    </row>
    <row r="88" spans="1:7" ht="18" customHeight="1">
      <c r="A88" s="4">
        <f t="shared" si="8"/>
        <v>76</v>
      </c>
      <c r="B88" s="5" t="e">
        <f t="shared" si="9"/>
        <v>#NUM!</v>
      </c>
      <c r="C88" s="5" t="e">
        <f t="shared" si="9"/>
        <v>#NUM!</v>
      </c>
      <c r="D88" s="5" t="e">
        <f t="shared" si="9"/>
        <v>#NUM!</v>
      </c>
      <c r="E88" s="5" t="e">
        <f t="shared" si="9"/>
        <v>#NUM!</v>
      </c>
      <c r="F88" s="5" t="e">
        <f t="shared" si="9"/>
        <v>#NUM!</v>
      </c>
      <c r="G88" s="14"/>
    </row>
    <row r="89" spans="1:7" ht="18" customHeight="1">
      <c r="A89" s="4">
        <f t="shared" si="8"/>
        <v>77</v>
      </c>
      <c r="B89" s="5" t="e">
        <f t="shared" si="9"/>
        <v>#NUM!</v>
      </c>
      <c r="C89" s="5" t="e">
        <f t="shared" si="9"/>
        <v>#NUM!</v>
      </c>
      <c r="D89" s="5" t="e">
        <f t="shared" si="9"/>
        <v>#NUM!</v>
      </c>
      <c r="E89" s="5" t="e">
        <f t="shared" si="9"/>
        <v>#NUM!</v>
      </c>
      <c r="F89" s="5" t="e">
        <f t="shared" si="9"/>
        <v>#NUM!</v>
      </c>
      <c r="G89" s="14"/>
    </row>
    <row r="90" spans="1:7" ht="18" customHeight="1">
      <c r="A90" s="4">
        <f t="shared" si="8"/>
        <v>78</v>
      </c>
      <c r="B90" s="5" t="e">
        <f t="shared" si="9"/>
        <v>#NUM!</v>
      </c>
      <c r="C90" s="5" t="e">
        <f t="shared" si="9"/>
        <v>#NUM!</v>
      </c>
      <c r="D90" s="5" t="e">
        <f t="shared" si="9"/>
        <v>#NUM!</v>
      </c>
      <c r="E90" s="5" t="e">
        <f t="shared" si="9"/>
        <v>#NUM!</v>
      </c>
      <c r="F90" s="5" t="e">
        <f t="shared" si="9"/>
        <v>#NUM!</v>
      </c>
      <c r="G90" s="14"/>
    </row>
    <row r="91" spans="1:7" ht="18" customHeight="1">
      <c r="A91" s="4">
        <f t="shared" si="8"/>
        <v>79</v>
      </c>
      <c r="B91" s="5" t="e">
        <f t="shared" si="9"/>
        <v>#NUM!</v>
      </c>
      <c r="C91" s="5" t="e">
        <f t="shared" si="9"/>
        <v>#NUM!</v>
      </c>
      <c r="D91" s="5" t="e">
        <f t="shared" si="9"/>
        <v>#NUM!</v>
      </c>
      <c r="E91" s="5" t="e">
        <f t="shared" si="9"/>
        <v>#NUM!</v>
      </c>
      <c r="F91" s="5" t="e">
        <f t="shared" si="9"/>
        <v>#NUM!</v>
      </c>
      <c r="G91" s="14"/>
    </row>
    <row r="92" spans="1:7" ht="18" customHeight="1">
      <c r="A92" s="4">
        <f t="shared" si="8"/>
        <v>80</v>
      </c>
      <c r="B92" s="5" t="e">
        <f t="shared" si="9"/>
        <v>#NUM!</v>
      </c>
      <c r="C92" s="5" t="e">
        <f t="shared" si="9"/>
        <v>#NUM!</v>
      </c>
      <c r="D92" s="5" t="e">
        <f t="shared" si="9"/>
        <v>#NUM!</v>
      </c>
      <c r="E92" s="5" t="e">
        <f t="shared" si="9"/>
        <v>#NUM!</v>
      </c>
      <c r="F92" s="5" t="e">
        <f t="shared" si="9"/>
        <v>#NUM!</v>
      </c>
      <c r="G92" s="14"/>
    </row>
    <row r="93" spans="1:7" ht="18" customHeight="1">
      <c r="A93" s="4">
        <f t="shared" si="8"/>
        <v>81</v>
      </c>
      <c r="B93" s="5" t="e">
        <f aca="true" t="shared" si="10" ref="B93:F102">BINOMDIST($A93,$D$2,($D$3*B$12),FALSE)</f>
        <v>#NUM!</v>
      </c>
      <c r="C93" s="5" t="e">
        <f t="shared" si="10"/>
        <v>#NUM!</v>
      </c>
      <c r="D93" s="5" t="e">
        <f t="shared" si="10"/>
        <v>#NUM!</v>
      </c>
      <c r="E93" s="5" t="e">
        <f t="shared" si="10"/>
        <v>#NUM!</v>
      </c>
      <c r="F93" s="5" t="e">
        <f t="shared" si="10"/>
        <v>#NUM!</v>
      </c>
      <c r="G93" s="14"/>
    </row>
    <row r="94" spans="1:7" ht="18" customHeight="1">
      <c r="A94" s="4">
        <f t="shared" si="8"/>
        <v>82</v>
      </c>
      <c r="B94" s="5" t="e">
        <f t="shared" si="10"/>
        <v>#NUM!</v>
      </c>
      <c r="C94" s="5" t="e">
        <f t="shared" si="10"/>
        <v>#NUM!</v>
      </c>
      <c r="D94" s="5" t="e">
        <f t="shared" si="10"/>
        <v>#NUM!</v>
      </c>
      <c r="E94" s="5" t="e">
        <f t="shared" si="10"/>
        <v>#NUM!</v>
      </c>
      <c r="F94" s="5" t="e">
        <f t="shared" si="10"/>
        <v>#NUM!</v>
      </c>
      <c r="G94" s="14"/>
    </row>
    <row r="95" spans="1:7" ht="18" customHeight="1">
      <c r="A95" s="4">
        <f t="shared" si="8"/>
        <v>83</v>
      </c>
      <c r="B95" s="5" t="e">
        <f t="shared" si="10"/>
        <v>#NUM!</v>
      </c>
      <c r="C95" s="5" t="e">
        <f t="shared" si="10"/>
        <v>#NUM!</v>
      </c>
      <c r="D95" s="5" t="e">
        <f t="shared" si="10"/>
        <v>#NUM!</v>
      </c>
      <c r="E95" s="5" t="e">
        <f t="shared" si="10"/>
        <v>#NUM!</v>
      </c>
      <c r="F95" s="5" t="e">
        <f t="shared" si="10"/>
        <v>#NUM!</v>
      </c>
      <c r="G95" s="14"/>
    </row>
    <row r="96" spans="1:7" ht="18" customHeight="1">
      <c r="A96" s="4">
        <f t="shared" si="8"/>
        <v>84</v>
      </c>
      <c r="B96" s="5" t="e">
        <f t="shared" si="10"/>
        <v>#NUM!</v>
      </c>
      <c r="C96" s="5" t="e">
        <f t="shared" si="10"/>
        <v>#NUM!</v>
      </c>
      <c r="D96" s="5" t="e">
        <f t="shared" si="10"/>
        <v>#NUM!</v>
      </c>
      <c r="E96" s="5" t="e">
        <f t="shared" si="10"/>
        <v>#NUM!</v>
      </c>
      <c r="F96" s="5" t="e">
        <f t="shared" si="10"/>
        <v>#NUM!</v>
      </c>
      <c r="G96" s="14"/>
    </row>
    <row r="97" spans="1:7" ht="18" customHeight="1">
      <c r="A97" s="4">
        <f t="shared" si="8"/>
        <v>85</v>
      </c>
      <c r="B97" s="5" t="e">
        <f t="shared" si="10"/>
        <v>#NUM!</v>
      </c>
      <c r="C97" s="5" t="e">
        <f t="shared" si="10"/>
        <v>#NUM!</v>
      </c>
      <c r="D97" s="5" t="e">
        <f t="shared" si="10"/>
        <v>#NUM!</v>
      </c>
      <c r="E97" s="5" t="e">
        <f t="shared" si="10"/>
        <v>#NUM!</v>
      </c>
      <c r="F97" s="5" t="e">
        <f t="shared" si="10"/>
        <v>#NUM!</v>
      </c>
      <c r="G97" s="14"/>
    </row>
    <row r="98" spans="1:7" ht="18" customHeight="1">
      <c r="A98" s="4">
        <f t="shared" si="8"/>
        <v>86</v>
      </c>
      <c r="B98" s="5" t="e">
        <f t="shared" si="10"/>
        <v>#NUM!</v>
      </c>
      <c r="C98" s="5" t="e">
        <f t="shared" si="10"/>
        <v>#NUM!</v>
      </c>
      <c r="D98" s="5" t="e">
        <f t="shared" si="10"/>
        <v>#NUM!</v>
      </c>
      <c r="E98" s="5" t="e">
        <f t="shared" si="10"/>
        <v>#NUM!</v>
      </c>
      <c r="F98" s="5" t="e">
        <f t="shared" si="10"/>
        <v>#NUM!</v>
      </c>
      <c r="G98" s="14"/>
    </row>
    <row r="99" spans="1:7" ht="18" customHeight="1">
      <c r="A99" s="4">
        <f t="shared" si="8"/>
        <v>87</v>
      </c>
      <c r="B99" s="5" t="e">
        <f t="shared" si="10"/>
        <v>#NUM!</v>
      </c>
      <c r="C99" s="5" t="e">
        <f t="shared" si="10"/>
        <v>#NUM!</v>
      </c>
      <c r="D99" s="5" t="e">
        <f t="shared" si="10"/>
        <v>#NUM!</v>
      </c>
      <c r="E99" s="5" t="e">
        <f t="shared" si="10"/>
        <v>#NUM!</v>
      </c>
      <c r="F99" s="5" t="e">
        <f t="shared" si="10"/>
        <v>#NUM!</v>
      </c>
      <c r="G99" s="14"/>
    </row>
    <row r="100" spans="1:7" ht="18" customHeight="1">
      <c r="A100" s="4">
        <f t="shared" si="8"/>
        <v>88</v>
      </c>
      <c r="B100" s="5" t="e">
        <f t="shared" si="10"/>
        <v>#NUM!</v>
      </c>
      <c r="C100" s="5" t="e">
        <f t="shared" si="10"/>
        <v>#NUM!</v>
      </c>
      <c r="D100" s="5" t="e">
        <f t="shared" si="10"/>
        <v>#NUM!</v>
      </c>
      <c r="E100" s="5" t="e">
        <f t="shared" si="10"/>
        <v>#NUM!</v>
      </c>
      <c r="F100" s="5" t="e">
        <f t="shared" si="10"/>
        <v>#NUM!</v>
      </c>
      <c r="G100" s="14"/>
    </row>
    <row r="101" spans="1:7" ht="18" customHeight="1">
      <c r="A101" s="4">
        <f t="shared" si="8"/>
        <v>89</v>
      </c>
      <c r="B101" s="5" t="e">
        <f t="shared" si="10"/>
        <v>#NUM!</v>
      </c>
      <c r="C101" s="5" t="e">
        <f t="shared" si="10"/>
        <v>#NUM!</v>
      </c>
      <c r="D101" s="5" t="e">
        <f t="shared" si="10"/>
        <v>#NUM!</v>
      </c>
      <c r="E101" s="5" t="e">
        <f t="shared" si="10"/>
        <v>#NUM!</v>
      </c>
      <c r="F101" s="5" t="e">
        <f t="shared" si="10"/>
        <v>#NUM!</v>
      </c>
      <c r="G101" s="14"/>
    </row>
    <row r="102" spans="1:7" ht="18" customHeight="1">
      <c r="A102" s="4">
        <f t="shared" si="8"/>
        <v>90</v>
      </c>
      <c r="B102" s="5" t="e">
        <f t="shared" si="10"/>
        <v>#NUM!</v>
      </c>
      <c r="C102" s="5" t="e">
        <f t="shared" si="10"/>
        <v>#NUM!</v>
      </c>
      <c r="D102" s="5" t="e">
        <f t="shared" si="10"/>
        <v>#NUM!</v>
      </c>
      <c r="E102" s="5" t="e">
        <f t="shared" si="10"/>
        <v>#NUM!</v>
      </c>
      <c r="F102" s="5" t="e">
        <f t="shared" si="10"/>
        <v>#NUM!</v>
      </c>
      <c r="G102" s="14"/>
    </row>
    <row r="103" spans="1:7" ht="18" customHeight="1">
      <c r="A103" s="4">
        <f t="shared" si="8"/>
        <v>91</v>
      </c>
      <c r="B103" s="5" t="e">
        <f aca="true" t="shared" si="11" ref="B103:F112">BINOMDIST($A103,$D$2,($D$3*B$12),FALSE)</f>
        <v>#NUM!</v>
      </c>
      <c r="C103" s="5" t="e">
        <f t="shared" si="11"/>
        <v>#NUM!</v>
      </c>
      <c r="D103" s="5" t="e">
        <f t="shared" si="11"/>
        <v>#NUM!</v>
      </c>
      <c r="E103" s="5" t="e">
        <f t="shared" si="11"/>
        <v>#NUM!</v>
      </c>
      <c r="F103" s="5" t="e">
        <f t="shared" si="11"/>
        <v>#NUM!</v>
      </c>
      <c r="G103" s="14"/>
    </row>
    <row r="104" spans="1:7" ht="18" customHeight="1">
      <c r="A104" s="4">
        <f t="shared" si="8"/>
        <v>92</v>
      </c>
      <c r="B104" s="5" t="e">
        <f t="shared" si="11"/>
        <v>#NUM!</v>
      </c>
      <c r="C104" s="5" t="e">
        <f t="shared" si="11"/>
        <v>#NUM!</v>
      </c>
      <c r="D104" s="5" t="e">
        <f t="shared" si="11"/>
        <v>#NUM!</v>
      </c>
      <c r="E104" s="5" t="e">
        <f t="shared" si="11"/>
        <v>#NUM!</v>
      </c>
      <c r="F104" s="5" t="e">
        <f t="shared" si="11"/>
        <v>#NUM!</v>
      </c>
      <c r="G104" s="14"/>
    </row>
    <row r="105" spans="1:7" ht="18" customHeight="1">
      <c r="A105" s="4">
        <f t="shared" si="8"/>
        <v>93</v>
      </c>
      <c r="B105" s="5" t="e">
        <f t="shared" si="11"/>
        <v>#NUM!</v>
      </c>
      <c r="C105" s="5" t="e">
        <f t="shared" si="11"/>
        <v>#NUM!</v>
      </c>
      <c r="D105" s="5" t="e">
        <f t="shared" si="11"/>
        <v>#NUM!</v>
      </c>
      <c r="E105" s="5" t="e">
        <f t="shared" si="11"/>
        <v>#NUM!</v>
      </c>
      <c r="F105" s="5" t="e">
        <f t="shared" si="11"/>
        <v>#NUM!</v>
      </c>
      <c r="G105" s="14"/>
    </row>
    <row r="106" spans="1:7" ht="18" customHeight="1">
      <c r="A106" s="4">
        <f t="shared" si="8"/>
        <v>94</v>
      </c>
      <c r="B106" s="5" t="e">
        <f t="shared" si="11"/>
        <v>#NUM!</v>
      </c>
      <c r="C106" s="5" t="e">
        <f t="shared" si="11"/>
        <v>#NUM!</v>
      </c>
      <c r="D106" s="5" t="e">
        <f t="shared" si="11"/>
        <v>#NUM!</v>
      </c>
      <c r="E106" s="5" t="e">
        <f t="shared" si="11"/>
        <v>#NUM!</v>
      </c>
      <c r="F106" s="5" t="e">
        <f t="shared" si="11"/>
        <v>#NUM!</v>
      </c>
      <c r="G106" s="14"/>
    </row>
    <row r="107" spans="1:7" ht="18" customHeight="1">
      <c r="A107" s="4">
        <f t="shared" si="8"/>
        <v>95</v>
      </c>
      <c r="B107" s="5" t="e">
        <f t="shared" si="11"/>
        <v>#NUM!</v>
      </c>
      <c r="C107" s="5" t="e">
        <f t="shared" si="11"/>
        <v>#NUM!</v>
      </c>
      <c r="D107" s="5" t="e">
        <f t="shared" si="11"/>
        <v>#NUM!</v>
      </c>
      <c r="E107" s="5" t="e">
        <f t="shared" si="11"/>
        <v>#NUM!</v>
      </c>
      <c r="F107" s="5" t="e">
        <f t="shared" si="11"/>
        <v>#NUM!</v>
      </c>
      <c r="G107" s="14"/>
    </row>
    <row r="108" spans="1:7" ht="18" customHeight="1">
      <c r="A108" s="4">
        <f t="shared" si="8"/>
        <v>96</v>
      </c>
      <c r="B108" s="5" t="e">
        <f t="shared" si="11"/>
        <v>#NUM!</v>
      </c>
      <c r="C108" s="5" t="e">
        <f t="shared" si="11"/>
        <v>#NUM!</v>
      </c>
      <c r="D108" s="5" t="e">
        <f t="shared" si="11"/>
        <v>#NUM!</v>
      </c>
      <c r="E108" s="5" t="e">
        <f t="shared" si="11"/>
        <v>#NUM!</v>
      </c>
      <c r="F108" s="5" t="e">
        <f t="shared" si="11"/>
        <v>#NUM!</v>
      </c>
      <c r="G108" s="14"/>
    </row>
    <row r="109" spans="1:7" ht="18" customHeight="1">
      <c r="A109" s="4">
        <f t="shared" si="8"/>
        <v>97</v>
      </c>
      <c r="B109" s="5" t="e">
        <f t="shared" si="11"/>
        <v>#NUM!</v>
      </c>
      <c r="C109" s="5" t="e">
        <f t="shared" si="11"/>
        <v>#NUM!</v>
      </c>
      <c r="D109" s="5" t="e">
        <f t="shared" si="11"/>
        <v>#NUM!</v>
      </c>
      <c r="E109" s="5" t="e">
        <f t="shared" si="11"/>
        <v>#NUM!</v>
      </c>
      <c r="F109" s="5" t="e">
        <f t="shared" si="11"/>
        <v>#NUM!</v>
      </c>
      <c r="G109" s="14"/>
    </row>
    <row r="110" spans="1:7" ht="18" customHeight="1">
      <c r="A110" s="4">
        <f t="shared" si="8"/>
        <v>98</v>
      </c>
      <c r="B110" s="5" t="e">
        <f t="shared" si="11"/>
        <v>#NUM!</v>
      </c>
      <c r="C110" s="5" t="e">
        <f t="shared" si="11"/>
        <v>#NUM!</v>
      </c>
      <c r="D110" s="5" t="e">
        <f t="shared" si="11"/>
        <v>#NUM!</v>
      </c>
      <c r="E110" s="5" t="e">
        <f t="shared" si="11"/>
        <v>#NUM!</v>
      </c>
      <c r="F110" s="5" t="e">
        <f t="shared" si="11"/>
        <v>#NUM!</v>
      </c>
      <c r="G110" s="14"/>
    </row>
    <row r="111" spans="1:7" ht="18" customHeight="1">
      <c r="A111" s="4">
        <f t="shared" si="8"/>
        <v>99</v>
      </c>
      <c r="B111" s="5" t="e">
        <f t="shared" si="11"/>
        <v>#NUM!</v>
      </c>
      <c r="C111" s="5" t="e">
        <f t="shared" si="11"/>
        <v>#NUM!</v>
      </c>
      <c r="D111" s="5" t="e">
        <f t="shared" si="11"/>
        <v>#NUM!</v>
      </c>
      <c r="E111" s="5" t="e">
        <f t="shared" si="11"/>
        <v>#NUM!</v>
      </c>
      <c r="F111" s="5" t="e">
        <f t="shared" si="11"/>
        <v>#NUM!</v>
      </c>
      <c r="G111" s="14"/>
    </row>
    <row r="112" spans="1:7" ht="18" customHeight="1">
      <c r="A112" s="4">
        <f t="shared" si="8"/>
        <v>100</v>
      </c>
      <c r="B112" s="5" t="e">
        <f t="shared" si="11"/>
        <v>#NUM!</v>
      </c>
      <c r="C112" s="5" t="e">
        <f t="shared" si="11"/>
        <v>#NUM!</v>
      </c>
      <c r="D112" s="5" t="e">
        <f t="shared" si="11"/>
        <v>#NUM!</v>
      </c>
      <c r="E112" s="5" t="e">
        <f t="shared" si="11"/>
        <v>#NUM!</v>
      </c>
      <c r="F112" s="5" t="e">
        <f t="shared" si="11"/>
        <v>#NUM!</v>
      </c>
      <c r="G112" s="14"/>
    </row>
    <row r="113" spans="1:7" ht="18" customHeight="1">
      <c r="A113" s="4">
        <f t="shared" si="8"/>
        <v>101</v>
      </c>
      <c r="B113" s="5" t="e">
        <f aca="true" t="shared" si="12" ref="B113:F122">BINOMDIST($A113,$D$2,($D$3*B$12),FALSE)</f>
        <v>#NUM!</v>
      </c>
      <c r="C113" s="5" t="e">
        <f t="shared" si="12"/>
        <v>#NUM!</v>
      </c>
      <c r="D113" s="5" t="e">
        <f t="shared" si="12"/>
        <v>#NUM!</v>
      </c>
      <c r="E113" s="5" t="e">
        <f t="shared" si="12"/>
        <v>#NUM!</v>
      </c>
      <c r="F113" s="5" t="e">
        <f t="shared" si="12"/>
        <v>#NUM!</v>
      </c>
      <c r="G113" s="14"/>
    </row>
    <row r="114" spans="1:7" ht="18" customHeight="1">
      <c r="A114" s="4">
        <f t="shared" si="8"/>
        <v>102</v>
      </c>
      <c r="B114" s="5" t="e">
        <f t="shared" si="12"/>
        <v>#NUM!</v>
      </c>
      <c r="C114" s="5" t="e">
        <f t="shared" si="12"/>
        <v>#NUM!</v>
      </c>
      <c r="D114" s="5" t="e">
        <f t="shared" si="12"/>
        <v>#NUM!</v>
      </c>
      <c r="E114" s="5" t="e">
        <f t="shared" si="12"/>
        <v>#NUM!</v>
      </c>
      <c r="F114" s="5" t="e">
        <f t="shared" si="12"/>
        <v>#NUM!</v>
      </c>
      <c r="G114" s="14"/>
    </row>
    <row r="115" spans="1:7" ht="18" customHeight="1">
      <c r="A115" s="4">
        <f t="shared" si="8"/>
        <v>103</v>
      </c>
      <c r="B115" s="5" t="e">
        <f t="shared" si="12"/>
        <v>#NUM!</v>
      </c>
      <c r="C115" s="5" t="e">
        <f t="shared" si="12"/>
        <v>#NUM!</v>
      </c>
      <c r="D115" s="5" t="e">
        <f t="shared" si="12"/>
        <v>#NUM!</v>
      </c>
      <c r="E115" s="5" t="e">
        <f t="shared" si="12"/>
        <v>#NUM!</v>
      </c>
      <c r="F115" s="5" t="e">
        <f t="shared" si="12"/>
        <v>#NUM!</v>
      </c>
      <c r="G115" s="14"/>
    </row>
    <row r="116" spans="1:7" ht="18" customHeight="1">
      <c r="A116" s="4">
        <f t="shared" si="8"/>
        <v>104</v>
      </c>
      <c r="B116" s="5" t="e">
        <f t="shared" si="12"/>
        <v>#NUM!</v>
      </c>
      <c r="C116" s="5" t="e">
        <f t="shared" si="12"/>
        <v>#NUM!</v>
      </c>
      <c r="D116" s="5" t="e">
        <f t="shared" si="12"/>
        <v>#NUM!</v>
      </c>
      <c r="E116" s="5" t="e">
        <f t="shared" si="12"/>
        <v>#NUM!</v>
      </c>
      <c r="F116" s="5" t="e">
        <f t="shared" si="12"/>
        <v>#NUM!</v>
      </c>
      <c r="G116" s="14"/>
    </row>
    <row r="117" spans="1:6" ht="12.75">
      <c r="A117" s="4">
        <f t="shared" si="8"/>
        <v>105</v>
      </c>
      <c r="B117" s="5" t="e">
        <f t="shared" si="12"/>
        <v>#NUM!</v>
      </c>
      <c r="C117" s="5" t="e">
        <f t="shared" si="12"/>
        <v>#NUM!</v>
      </c>
      <c r="D117" s="5" t="e">
        <f t="shared" si="12"/>
        <v>#NUM!</v>
      </c>
      <c r="E117" s="5" t="e">
        <f t="shared" si="12"/>
        <v>#NUM!</v>
      </c>
      <c r="F117" s="5" t="e">
        <f t="shared" si="12"/>
        <v>#NUM!</v>
      </c>
    </row>
    <row r="118" spans="1:6" ht="12.75">
      <c r="A118" s="4">
        <f t="shared" si="8"/>
        <v>106</v>
      </c>
      <c r="B118" s="5" t="e">
        <f t="shared" si="12"/>
        <v>#NUM!</v>
      </c>
      <c r="C118" s="5" t="e">
        <f t="shared" si="12"/>
        <v>#NUM!</v>
      </c>
      <c r="D118" s="5" t="e">
        <f t="shared" si="12"/>
        <v>#NUM!</v>
      </c>
      <c r="E118" s="5" t="e">
        <f t="shared" si="12"/>
        <v>#NUM!</v>
      </c>
      <c r="F118" s="5" t="e">
        <f t="shared" si="12"/>
        <v>#NUM!</v>
      </c>
    </row>
    <row r="119" spans="1:6" ht="12.75">
      <c r="A119" s="4">
        <f t="shared" si="8"/>
        <v>107</v>
      </c>
      <c r="B119" s="5" t="e">
        <f t="shared" si="12"/>
        <v>#NUM!</v>
      </c>
      <c r="C119" s="5" t="e">
        <f t="shared" si="12"/>
        <v>#NUM!</v>
      </c>
      <c r="D119" s="5" t="e">
        <f t="shared" si="12"/>
        <v>#NUM!</v>
      </c>
      <c r="E119" s="5" t="e">
        <f t="shared" si="12"/>
        <v>#NUM!</v>
      </c>
      <c r="F119" s="5" t="e">
        <f t="shared" si="12"/>
        <v>#NUM!</v>
      </c>
    </row>
    <row r="120" spans="1:6" ht="12.75">
      <c r="A120" s="4">
        <f t="shared" si="8"/>
        <v>108</v>
      </c>
      <c r="B120" s="5" t="e">
        <f t="shared" si="12"/>
        <v>#NUM!</v>
      </c>
      <c r="C120" s="5" t="e">
        <f t="shared" si="12"/>
        <v>#NUM!</v>
      </c>
      <c r="D120" s="5" t="e">
        <f t="shared" si="12"/>
        <v>#NUM!</v>
      </c>
      <c r="E120" s="5" t="e">
        <f t="shared" si="12"/>
        <v>#NUM!</v>
      </c>
      <c r="F120" s="5" t="e">
        <f t="shared" si="12"/>
        <v>#NUM!</v>
      </c>
    </row>
    <row r="121" spans="1:6" ht="12.75">
      <c r="A121" s="4">
        <f t="shared" si="8"/>
        <v>109</v>
      </c>
      <c r="B121" s="5" t="e">
        <f t="shared" si="12"/>
        <v>#NUM!</v>
      </c>
      <c r="C121" s="5" t="e">
        <f t="shared" si="12"/>
        <v>#NUM!</v>
      </c>
      <c r="D121" s="5" t="e">
        <f t="shared" si="12"/>
        <v>#NUM!</v>
      </c>
      <c r="E121" s="5" t="e">
        <f t="shared" si="12"/>
        <v>#NUM!</v>
      </c>
      <c r="F121" s="5" t="e">
        <f t="shared" si="12"/>
        <v>#NUM!</v>
      </c>
    </row>
    <row r="122" spans="1:6" ht="12.75">
      <c r="A122" s="4">
        <f t="shared" si="8"/>
        <v>110</v>
      </c>
      <c r="B122" s="5" t="e">
        <f t="shared" si="12"/>
        <v>#NUM!</v>
      </c>
      <c r="C122" s="5" t="e">
        <f t="shared" si="12"/>
        <v>#NUM!</v>
      </c>
      <c r="D122" s="5" t="e">
        <f t="shared" si="12"/>
        <v>#NUM!</v>
      </c>
      <c r="E122" s="5" t="e">
        <f t="shared" si="12"/>
        <v>#NUM!</v>
      </c>
      <c r="F122" s="5" t="e">
        <f t="shared" si="12"/>
        <v>#NUM!</v>
      </c>
    </row>
    <row r="123" spans="1:6" ht="12.75">
      <c r="A123" s="4">
        <f t="shared" si="8"/>
        <v>111</v>
      </c>
      <c r="B123" s="5" t="e">
        <f aca="true" t="shared" si="13" ref="B123:F132">BINOMDIST($A123,$D$2,($D$3*B$12),FALSE)</f>
        <v>#NUM!</v>
      </c>
      <c r="C123" s="5" t="e">
        <f t="shared" si="13"/>
        <v>#NUM!</v>
      </c>
      <c r="D123" s="5" t="e">
        <f t="shared" si="13"/>
        <v>#NUM!</v>
      </c>
      <c r="E123" s="5" t="e">
        <f t="shared" si="13"/>
        <v>#NUM!</v>
      </c>
      <c r="F123" s="5" t="e">
        <f t="shared" si="13"/>
        <v>#NUM!</v>
      </c>
    </row>
    <row r="124" spans="1:6" ht="12.75">
      <c r="A124" s="4">
        <f t="shared" si="8"/>
        <v>112</v>
      </c>
      <c r="B124" s="5" t="e">
        <f t="shared" si="13"/>
        <v>#NUM!</v>
      </c>
      <c r="C124" s="5" t="e">
        <f t="shared" si="13"/>
        <v>#NUM!</v>
      </c>
      <c r="D124" s="5" t="e">
        <f t="shared" si="13"/>
        <v>#NUM!</v>
      </c>
      <c r="E124" s="5" t="e">
        <f t="shared" si="13"/>
        <v>#NUM!</v>
      </c>
      <c r="F124" s="5" t="e">
        <f t="shared" si="13"/>
        <v>#NUM!</v>
      </c>
    </row>
    <row r="125" spans="1:6" ht="12.75">
      <c r="A125" s="4">
        <f t="shared" si="8"/>
        <v>113</v>
      </c>
      <c r="B125" s="5" t="e">
        <f t="shared" si="13"/>
        <v>#NUM!</v>
      </c>
      <c r="C125" s="5" t="e">
        <f t="shared" si="13"/>
        <v>#NUM!</v>
      </c>
      <c r="D125" s="5" t="e">
        <f t="shared" si="13"/>
        <v>#NUM!</v>
      </c>
      <c r="E125" s="5" t="e">
        <f t="shared" si="13"/>
        <v>#NUM!</v>
      </c>
      <c r="F125" s="5" t="e">
        <f t="shared" si="13"/>
        <v>#NUM!</v>
      </c>
    </row>
    <row r="126" spans="1:6" ht="12.75">
      <c r="A126" s="4">
        <f t="shared" si="8"/>
        <v>114</v>
      </c>
      <c r="B126" s="5" t="e">
        <f t="shared" si="13"/>
        <v>#NUM!</v>
      </c>
      <c r="C126" s="5" t="e">
        <f t="shared" si="13"/>
        <v>#NUM!</v>
      </c>
      <c r="D126" s="5" t="e">
        <f t="shared" si="13"/>
        <v>#NUM!</v>
      </c>
      <c r="E126" s="5" t="e">
        <f t="shared" si="13"/>
        <v>#NUM!</v>
      </c>
      <c r="F126" s="5" t="e">
        <f t="shared" si="13"/>
        <v>#NUM!</v>
      </c>
    </row>
    <row r="127" spans="1:6" ht="12.75">
      <c r="A127" s="4">
        <f t="shared" si="8"/>
        <v>115</v>
      </c>
      <c r="B127" s="5" t="e">
        <f t="shared" si="13"/>
        <v>#NUM!</v>
      </c>
      <c r="C127" s="5" t="e">
        <f t="shared" si="13"/>
        <v>#NUM!</v>
      </c>
      <c r="D127" s="5" t="e">
        <f t="shared" si="13"/>
        <v>#NUM!</v>
      </c>
      <c r="E127" s="5" t="e">
        <f t="shared" si="13"/>
        <v>#NUM!</v>
      </c>
      <c r="F127" s="5" t="e">
        <f t="shared" si="13"/>
        <v>#NUM!</v>
      </c>
    </row>
    <row r="128" spans="1:6" ht="12.75">
      <c r="A128" s="4">
        <f t="shared" si="8"/>
        <v>116</v>
      </c>
      <c r="B128" s="5" t="e">
        <f t="shared" si="13"/>
        <v>#NUM!</v>
      </c>
      <c r="C128" s="5" t="e">
        <f t="shared" si="13"/>
        <v>#NUM!</v>
      </c>
      <c r="D128" s="5" t="e">
        <f t="shared" si="13"/>
        <v>#NUM!</v>
      </c>
      <c r="E128" s="5" t="e">
        <f t="shared" si="13"/>
        <v>#NUM!</v>
      </c>
      <c r="F128" s="5" t="e">
        <f t="shared" si="13"/>
        <v>#NUM!</v>
      </c>
    </row>
    <row r="129" spans="1:6" ht="12.75">
      <c r="A129" s="4">
        <f t="shared" si="8"/>
        <v>117</v>
      </c>
      <c r="B129" s="5" t="e">
        <f t="shared" si="13"/>
        <v>#NUM!</v>
      </c>
      <c r="C129" s="5" t="e">
        <f t="shared" si="13"/>
        <v>#NUM!</v>
      </c>
      <c r="D129" s="5" t="e">
        <f t="shared" si="13"/>
        <v>#NUM!</v>
      </c>
      <c r="E129" s="5" t="e">
        <f t="shared" si="13"/>
        <v>#NUM!</v>
      </c>
      <c r="F129" s="5" t="e">
        <f t="shared" si="13"/>
        <v>#NUM!</v>
      </c>
    </row>
    <row r="130" spans="1:6" ht="12.75">
      <c r="A130" s="4">
        <f t="shared" si="8"/>
        <v>118</v>
      </c>
      <c r="B130" s="5" t="e">
        <f t="shared" si="13"/>
        <v>#NUM!</v>
      </c>
      <c r="C130" s="5" t="e">
        <f t="shared" si="13"/>
        <v>#NUM!</v>
      </c>
      <c r="D130" s="5" t="e">
        <f t="shared" si="13"/>
        <v>#NUM!</v>
      </c>
      <c r="E130" s="5" t="e">
        <f t="shared" si="13"/>
        <v>#NUM!</v>
      </c>
      <c r="F130" s="5" t="e">
        <f t="shared" si="13"/>
        <v>#NUM!</v>
      </c>
    </row>
    <row r="131" spans="1:6" ht="12.75">
      <c r="A131" s="4">
        <f t="shared" si="8"/>
        <v>119</v>
      </c>
      <c r="B131" s="5" t="e">
        <f t="shared" si="13"/>
        <v>#NUM!</v>
      </c>
      <c r="C131" s="5" t="e">
        <f t="shared" si="13"/>
        <v>#NUM!</v>
      </c>
      <c r="D131" s="5" t="e">
        <f t="shared" si="13"/>
        <v>#NUM!</v>
      </c>
      <c r="E131" s="5" t="e">
        <f t="shared" si="13"/>
        <v>#NUM!</v>
      </c>
      <c r="F131" s="5" t="e">
        <f t="shared" si="13"/>
        <v>#NUM!</v>
      </c>
    </row>
    <row r="132" spans="1:6" ht="12.75">
      <c r="A132" s="4">
        <f t="shared" si="8"/>
        <v>120</v>
      </c>
      <c r="B132" s="5" t="e">
        <f t="shared" si="13"/>
        <v>#NUM!</v>
      </c>
      <c r="C132" s="5" t="e">
        <f t="shared" si="13"/>
        <v>#NUM!</v>
      </c>
      <c r="D132" s="5" t="e">
        <f t="shared" si="13"/>
        <v>#NUM!</v>
      </c>
      <c r="E132" s="5" t="e">
        <f t="shared" si="13"/>
        <v>#NUM!</v>
      </c>
      <c r="F132" s="5" t="e">
        <f t="shared" si="13"/>
        <v>#NUM!</v>
      </c>
    </row>
    <row r="133" spans="1:6" ht="12.75">
      <c r="A133" s="4">
        <f t="shared" si="8"/>
        <v>121</v>
      </c>
      <c r="B133" s="5" t="e">
        <f aca="true" t="shared" si="14" ref="B133:F142">BINOMDIST($A133,$D$2,($D$3*B$12),FALSE)</f>
        <v>#NUM!</v>
      </c>
      <c r="C133" s="5" t="e">
        <f t="shared" si="14"/>
        <v>#NUM!</v>
      </c>
      <c r="D133" s="5" t="e">
        <f t="shared" si="14"/>
        <v>#NUM!</v>
      </c>
      <c r="E133" s="5" t="e">
        <f t="shared" si="14"/>
        <v>#NUM!</v>
      </c>
      <c r="F133" s="5" t="e">
        <f t="shared" si="14"/>
        <v>#NUM!</v>
      </c>
    </row>
    <row r="134" spans="1:6" ht="12.75">
      <c r="A134" s="4">
        <f t="shared" si="8"/>
        <v>122</v>
      </c>
      <c r="B134" s="5" t="e">
        <f t="shared" si="14"/>
        <v>#NUM!</v>
      </c>
      <c r="C134" s="5" t="e">
        <f t="shared" si="14"/>
        <v>#NUM!</v>
      </c>
      <c r="D134" s="5" t="e">
        <f t="shared" si="14"/>
        <v>#NUM!</v>
      </c>
      <c r="E134" s="5" t="e">
        <f t="shared" si="14"/>
        <v>#NUM!</v>
      </c>
      <c r="F134" s="5" t="e">
        <f t="shared" si="14"/>
        <v>#NUM!</v>
      </c>
    </row>
    <row r="135" spans="1:6" ht="12.75">
      <c r="A135" s="4">
        <f t="shared" si="8"/>
        <v>123</v>
      </c>
      <c r="B135" s="5" t="e">
        <f t="shared" si="14"/>
        <v>#NUM!</v>
      </c>
      <c r="C135" s="5" t="e">
        <f t="shared" si="14"/>
        <v>#NUM!</v>
      </c>
      <c r="D135" s="5" t="e">
        <f t="shared" si="14"/>
        <v>#NUM!</v>
      </c>
      <c r="E135" s="5" t="e">
        <f t="shared" si="14"/>
        <v>#NUM!</v>
      </c>
      <c r="F135" s="5" t="e">
        <f t="shared" si="14"/>
        <v>#NUM!</v>
      </c>
    </row>
    <row r="136" spans="1:6" ht="12.75">
      <c r="A136" s="4">
        <f t="shared" si="8"/>
        <v>124</v>
      </c>
      <c r="B136" s="5" t="e">
        <f t="shared" si="14"/>
        <v>#NUM!</v>
      </c>
      <c r="C136" s="5" t="e">
        <f t="shared" si="14"/>
        <v>#NUM!</v>
      </c>
      <c r="D136" s="5" t="e">
        <f t="shared" si="14"/>
        <v>#NUM!</v>
      </c>
      <c r="E136" s="5" t="e">
        <f t="shared" si="14"/>
        <v>#NUM!</v>
      </c>
      <c r="F136" s="5" t="e">
        <f t="shared" si="14"/>
        <v>#NUM!</v>
      </c>
    </row>
    <row r="137" spans="1:6" ht="12.75">
      <c r="A137" s="4">
        <f t="shared" si="8"/>
        <v>125</v>
      </c>
      <c r="B137" s="5" t="e">
        <f t="shared" si="14"/>
        <v>#NUM!</v>
      </c>
      <c r="C137" s="5" t="e">
        <f t="shared" si="14"/>
        <v>#NUM!</v>
      </c>
      <c r="D137" s="5" t="e">
        <f t="shared" si="14"/>
        <v>#NUM!</v>
      </c>
      <c r="E137" s="5" t="e">
        <f t="shared" si="14"/>
        <v>#NUM!</v>
      </c>
      <c r="F137" s="5" t="e">
        <f t="shared" si="14"/>
        <v>#NUM!</v>
      </c>
    </row>
    <row r="138" spans="1:6" ht="12.75">
      <c r="A138" s="4">
        <f t="shared" si="8"/>
        <v>126</v>
      </c>
      <c r="B138" s="5" t="e">
        <f t="shared" si="14"/>
        <v>#NUM!</v>
      </c>
      <c r="C138" s="5" t="e">
        <f t="shared" si="14"/>
        <v>#NUM!</v>
      </c>
      <c r="D138" s="5" t="e">
        <f t="shared" si="14"/>
        <v>#NUM!</v>
      </c>
      <c r="E138" s="5" t="e">
        <f t="shared" si="14"/>
        <v>#NUM!</v>
      </c>
      <c r="F138" s="5" t="e">
        <f t="shared" si="14"/>
        <v>#NUM!</v>
      </c>
    </row>
    <row r="139" spans="1:6" ht="12.75">
      <c r="A139" s="4">
        <f t="shared" si="8"/>
        <v>127</v>
      </c>
      <c r="B139" s="5" t="e">
        <f t="shared" si="14"/>
        <v>#NUM!</v>
      </c>
      <c r="C139" s="5" t="e">
        <f t="shared" si="14"/>
        <v>#NUM!</v>
      </c>
      <c r="D139" s="5" t="e">
        <f t="shared" si="14"/>
        <v>#NUM!</v>
      </c>
      <c r="E139" s="5" t="e">
        <f t="shared" si="14"/>
        <v>#NUM!</v>
      </c>
      <c r="F139" s="5" t="e">
        <f t="shared" si="14"/>
        <v>#NUM!</v>
      </c>
    </row>
    <row r="140" spans="1:6" ht="12.75">
      <c r="A140" s="4">
        <f t="shared" si="8"/>
        <v>128</v>
      </c>
      <c r="B140" s="5" t="e">
        <f t="shared" si="14"/>
        <v>#NUM!</v>
      </c>
      <c r="C140" s="5" t="e">
        <f t="shared" si="14"/>
        <v>#NUM!</v>
      </c>
      <c r="D140" s="5" t="e">
        <f t="shared" si="14"/>
        <v>#NUM!</v>
      </c>
      <c r="E140" s="5" t="e">
        <f t="shared" si="14"/>
        <v>#NUM!</v>
      </c>
      <c r="F140" s="5" t="e">
        <f t="shared" si="14"/>
        <v>#NUM!</v>
      </c>
    </row>
    <row r="141" spans="1:6" ht="12.75">
      <c r="A141" s="4">
        <f t="shared" si="8"/>
        <v>129</v>
      </c>
      <c r="B141" s="5" t="e">
        <f t="shared" si="14"/>
        <v>#NUM!</v>
      </c>
      <c r="C141" s="5" t="e">
        <f t="shared" si="14"/>
        <v>#NUM!</v>
      </c>
      <c r="D141" s="5" t="e">
        <f t="shared" si="14"/>
        <v>#NUM!</v>
      </c>
      <c r="E141" s="5" t="e">
        <f t="shared" si="14"/>
        <v>#NUM!</v>
      </c>
      <c r="F141" s="5" t="e">
        <f t="shared" si="14"/>
        <v>#NUM!</v>
      </c>
    </row>
    <row r="142" spans="1:6" ht="12.75">
      <c r="A142" s="4">
        <f t="shared" si="8"/>
        <v>130</v>
      </c>
      <c r="B142" s="5" t="e">
        <f t="shared" si="14"/>
        <v>#NUM!</v>
      </c>
      <c r="C142" s="5" t="e">
        <f t="shared" si="14"/>
        <v>#NUM!</v>
      </c>
      <c r="D142" s="5" t="e">
        <f t="shared" si="14"/>
        <v>#NUM!</v>
      </c>
      <c r="E142" s="5" t="e">
        <f t="shared" si="14"/>
        <v>#NUM!</v>
      </c>
      <c r="F142" s="5" t="e">
        <f t="shared" si="14"/>
        <v>#NUM!</v>
      </c>
    </row>
    <row r="143" spans="1:6" ht="12.75">
      <c r="A143" s="4">
        <f aca="true" t="shared" si="15" ref="A143:A162">A142+1</f>
        <v>131</v>
      </c>
      <c r="B143" s="5" t="e">
        <f aca="true" t="shared" si="16" ref="B143:F152">BINOMDIST($A143,$D$2,($D$3*B$12),FALSE)</f>
        <v>#NUM!</v>
      </c>
      <c r="C143" s="5" t="e">
        <f t="shared" si="16"/>
        <v>#NUM!</v>
      </c>
      <c r="D143" s="5" t="e">
        <f t="shared" si="16"/>
        <v>#NUM!</v>
      </c>
      <c r="E143" s="5" t="e">
        <f t="shared" si="16"/>
        <v>#NUM!</v>
      </c>
      <c r="F143" s="5" t="e">
        <f t="shared" si="16"/>
        <v>#NUM!</v>
      </c>
    </row>
    <row r="144" spans="1:6" ht="12.75">
      <c r="A144" s="4">
        <f t="shared" si="15"/>
        <v>132</v>
      </c>
      <c r="B144" s="5" t="e">
        <f t="shared" si="16"/>
        <v>#NUM!</v>
      </c>
      <c r="C144" s="5" t="e">
        <f t="shared" si="16"/>
        <v>#NUM!</v>
      </c>
      <c r="D144" s="5" t="e">
        <f t="shared" si="16"/>
        <v>#NUM!</v>
      </c>
      <c r="E144" s="5" t="e">
        <f t="shared" si="16"/>
        <v>#NUM!</v>
      </c>
      <c r="F144" s="5" t="e">
        <f t="shared" si="16"/>
        <v>#NUM!</v>
      </c>
    </row>
    <row r="145" spans="1:6" ht="12.75">
      <c r="A145" s="4">
        <f t="shared" si="15"/>
        <v>133</v>
      </c>
      <c r="B145" s="5" t="e">
        <f t="shared" si="16"/>
        <v>#NUM!</v>
      </c>
      <c r="C145" s="5" t="e">
        <f t="shared" si="16"/>
        <v>#NUM!</v>
      </c>
      <c r="D145" s="5" t="e">
        <f t="shared" si="16"/>
        <v>#NUM!</v>
      </c>
      <c r="E145" s="5" t="e">
        <f t="shared" si="16"/>
        <v>#NUM!</v>
      </c>
      <c r="F145" s="5" t="e">
        <f t="shared" si="16"/>
        <v>#NUM!</v>
      </c>
    </row>
    <row r="146" spans="1:6" ht="12.75">
      <c r="A146" s="4">
        <f t="shared" si="15"/>
        <v>134</v>
      </c>
      <c r="B146" s="5" t="e">
        <f t="shared" si="16"/>
        <v>#NUM!</v>
      </c>
      <c r="C146" s="5" t="e">
        <f t="shared" si="16"/>
        <v>#NUM!</v>
      </c>
      <c r="D146" s="5" t="e">
        <f t="shared" si="16"/>
        <v>#NUM!</v>
      </c>
      <c r="E146" s="5" t="e">
        <f t="shared" si="16"/>
        <v>#NUM!</v>
      </c>
      <c r="F146" s="5" t="e">
        <f t="shared" si="16"/>
        <v>#NUM!</v>
      </c>
    </row>
    <row r="147" spans="1:6" ht="12.75">
      <c r="A147" s="4">
        <f t="shared" si="15"/>
        <v>135</v>
      </c>
      <c r="B147" s="5" t="e">
        <f t="shared" si="16"/>
        <v>#NUM!</v>
      </c>
      <c r="C147" s="5" t="e">
        <f t="shared" si="16"/>
        <v>#NUM!</v>
      </c>
      <c r="D147" s="5" t="e">
        <f t="shared" si="16"/>
        <v>#NUM!</v>
      </c>
      <c r="E147" s="5" t="e">
        <f t="shared" si="16"/>
        <v>#NUM!</v>
      </c>
      <c r="F147" s="5" t="e">
        <f t="shared" si="16"/>
        <v>#NUM!</v>
      </c>
    </row>
    <row r="148" spans="1:6" ht="12.75">
      <c r="A148" s="4">
        <f t="shared" si="15"/>
        <v>136</v>
      </c>
      <c r="B148" s="5" t="e">
        <f t="shared" si="16"/>
        <v>#NUM!</v>
      </c>
      <c r="C148" s="5" t="e">
        <f t="shared" si="16"/>
        <v>#NUM!</v>
      </c>
      <c r="D148" s="5" t="e">
        <f t="shared" si="16"/>
        <v>#NUM!</v>
      </c>
      <c r="E148" s="5" t="e">
        <f t="shared" si="16"/>
        <v>#NUM!</v>
      </c>
      <c r="F148" s="5" t="e">
        <f t="shared" si="16"/>
        <v>#NUM!</v>
      </c>
    </row>
    <row r="149" spans="1:6" ht="12.75">
      <c r="A149" s="4">
        <f t="shared" si="15"/>
        <v>137</v>
      </c>
      <c r="B149" s="5" t="e">
        <f t="shared" si="16"/>
        <v>#NUM!</v>
      </c>
      <c r="C149" s="5" t="e">
        <f t="shared" si="16"/>
        <v>#NUM!</v>
      </c>
      <c r="D149" s="5" t="e">
        <f t="shared" si="16"/>
        <v>#NUM!</v>
      </c>
      <c r="E149" s="5" t="e">
        <f t="shared" si="16"/>
        <v>#NUM!</v>
      </c>
      <c r="F149" s="5" t="e">
        <f t="shared" si="16"/>
        <v>#NUM!</v>
      </c>
    </row>
    <row r="150" spans="1:6" ht="12.75">
      <c r="A150" s="4">
        <f t="shared" si="15"/>
        <v>138</v>
      </c>
      <c r="B150" s="5" t="e">
        <f t="shared" si="16"/>
        <v>#NUM!</v>
      </c>
      <c r="C150" s="5" t="e">
        <f t="shared" si="16"/>
        <v>#NUM!</v>
      </c>
      <c r="D150" s="5" t="e">
        <f t="shared" si="16"/>
        <v>#NUM!</v>
      </c>
      <c r="E150" s="5" t="e">
        <f t="shared" si="16"/>
        <v>#NUM!</v>
      </c>
      <c r="F150" s="5" t="e">
        <f t="shared" si="16"/>
        <v>#NUM!</v>
      </c>
    </row>
    <row r="151" spans="1:6" ht="12.75">
      <c r="A151" s="4">
        <f t="shared" si="15"/>
        <v>139</v>
      </c>
      <c r="B151" s="5" t="e">
        <f t="shared" si="16"/>
        <v>#NUM!</v>
      </c>
      <c r="C151" s="5" t="e">
        <f t="shared" si="16"/>
        <v>#NUM!</v>
      </c>
      <c r="D151" s="5" t="e">
        <f t="shared" si="16"/>
        <v>#NUM!</v>
      </c>
      <c r="E151" s="5" t="e">
        <f t="shared" si="16"/>
        <v>#NUM!</v>
      </c>
      <c r="F151" s="5" t="e">
        <f t="shared" si="16"/>
        <v>#NUM!</v>
      </c>
    </row>
    <row r="152" spans="1:6" ht="12.75">
      <c r="A152" s="4">
        <f t="shared" si="15"/>
        <v>140</v>
      </c>
      <c r="B152" s="5" t="e">
        <f t="shared" si="16"/>
        <v>#NUM!</v>
      </c>
      <c r="C152" s="5" t="e">
        <f t="shared" si="16"/>
        <v>#NUM!</v>
      </c>
      <c r="D152" s="5" t="e">
        <f t="shared" si="16"/>
        <v>#NUM!</v>
      </c>
      <c r="E152" s="5" t="e">
        <f t="shared" si="16"/>
        <v>#NUM!</v>
      </c>
      <c r="F152" s="5" t="e">
        <f t="shared" si="16"/>
        <v>#NUM!</v>
      </c>
    </row>
    <row r="153" spans="1:6" ht="12.75">
      <c r="A153" s="4">
        <f t="shared" si="15"/>
        <v>141</v>
      </c>
      <c r="B153" s="5" t="e">
        <f aca="true" t="shared" si="17" ref="B153:F162">BINOMDIST($A153,$D$2,($D$3*B$12),FALSE)</f>
        <v>#NUM!</v>
      </c>
      <c r="C153" s="5" t="e">
        <f t="shared" si="17"/>
        <v>#NUM!</v>
      </c>
      <c r="D153" s="5" t="e">
        <f t="shared" si="17"/>
        <v>#NUM!</v>
      </c>
      <c r="E153" s="5" t="e">
        <f t="shared" si="17"/>
        <v>#NUM!</v>
      </c>
      <c r="F153" s="5" t="e">
        <f t="shared" si="17"/>
        <v>#NUM!</v>
      </c>
    </row>
    <row r="154" spans="1:6" ht="12.75">
      <c r="A154" s="4">
        <f t="shared" si="15"/>
        <v>142</v>
      </c>
      <c r="B154" s="5" t="e">
        <f t="shared" si="17"/>
        <v>#NUM!</v>
      </c>
      <c r="C154" s="5" t="e">
        <f t="shared" si="17"/>
        <v>#NUM!</v>
      </c>
      <c r="D154" s="5" t="e">
        <f t="shared" si="17"/>
        <v>#NUM!</v>
      </c>
      <c r="E154" s="5" t="e">
        <f t="shared" si="17"/>
        <v>#NUM!</v>
      </c>
      <c r="F154" s="5" t="e">
        <f t="shared" si="17"/>
        <v>#NUM!</v>
      </c>
    </row>
    <row r="155" spans="1:6" ht="12.75">
      <c r="A155" s="4">
        <f t="shared" si="15"/>
        <v>143</v>
      </c>
      <c r="B155" s="5" t="e">
        <f t="shared" si="17"/>
        <v>#NUM!</v>
      </c>
      <c r="C155" s="5" t="e">
        <f t="shared" si="17"/>
        <v>#NUM!</v>
      </c>
      <c r="D155" s="5" t="e">
        <f t="shared" si="17"/>
        <v>#NUM!</v>
      </c>
      <c r="E155" s="5" t="e">
        <f t="shared" si="17"/>
        <v>#NUM!</v>
      </c>
      <c r="F155" s="5" t="e">
        <f t="shared" si="17"/>
        <v>#NUM!</v>
      </c>
    </row>
    <row r="156" spans="1:6" ht="12.75">
      <c r="A156" s="4">
        <f t="shared" si="15"/>
        <v>144</v>
      </c>
      <c r="B156" s="5" t="e">
        <f t="shared" si="17"/>
        <v>#NUM!</v>
      </c>
      <c r="C156" s="5" t="e">
        <f t="shared" si="17"/>
        <v>#NUM!</v>
      </c>
      <c r="D156" s="5" t="e">
        <f t="shared" si="17"/>
        <v>#NUM!</v>
      </c>
      <c r="E156" s="5" t="e">
        <f t="shared" si="17"/>
        <v>#NUM!</v>
      </c>
      <c r="F156" s="5" t="e">
        <f t="shared" si="17"/>
        <v>#NUM!</v>
      </c>
    </row>
    <row r="157" spans="1:6" ht="12.75">
      <c r="A157" s="4">
        <f t="shared" si="15"/>
        <v>145</v>
      </c>
      <c r="B157" s="5" t="e">
        <f t="shared" si="17"/>
        <v>#NUM!</v>
      </c>
      <c r="C157" s="5" t="e">
        <f t="shared" si="17"/>
        <v>#NUM!</v>
      </c>
      <c r="D157" s="5" t="e">
        <f t="shared" si="17"/>
        <v>#NUM!</v>
      </c>
      <c r="E157" s="5" t="e">
        <f t="shared" si="17"/>
        <v>#NUM!</v>
      </c>
      <c r="F157" s="5" t="e">
        <f t="shared" si="17"/>
        <v>#NUM!</v>
      </c>
    </row>
    <row r="158" spans="1:6" ht="12.75">
      <c r="A158" s="4">
        <f t="shared" si="15"/>
        <v>146</v>
      </c>
      <c r="B158" s="5" t="e">
        <f t="shared" si="17"/>
        <v>#NUM!</v>
      </c>
      <c r="C158" s="5" t="e">
        <f t="shared" si="17"/>
        <v>#NUM!</v>
      </c>
      <c r="D158" s="5" t="e">
        <f t="shared" si="17"/>
        <v>#NUM!</v>
      </c>
      <c r="E158" s="5" t="e">
        <f t="shared" si="17"/>
        <v>#NUM!</v>
      </c>
      <c r="F158" s="5" t="e">
        <f t="shared" si="17"/>
        <v>#NUM!</v>
      </c>
    </row>
    <row r="159" spans="1:6" ht="12.75">
      <c r="A159" s="4">
        <f t="shared" si="15"/>
        <v>147</v>
      </c>
      <c r="B159" s="5" t="e">
        <f t="shared" si="17"/>
        <v>#NUM!</v>
      </c>
      <c r="C159" s="5" t="e">
        <f t="shared" si="17"/>
        <v>#NUM!</v>
      </c>
      <c r="D159" s="5" t="e">
        <f t="shared" si="17"/>
        <v>#NUM!</v>
      </c>
      <c r="E159" s="5" t="e">
        <f t="shared" si="17"/>
        <v>#NUM!</v>
      </c>
      <c r="F159" s="5" t="e">
        <f t="shared" si="17"/>
        <v>#NUM!</v>
      </c>
    </row>
    <row r="160" spans="1:6" ht="12.75">
      <c r="A160" s="4">
        <f t="shared" si="15"/>
        <v>148</v>
      </c>
      <c r="B160" s="5" t="e">
        <f t="shared" si="17"/>
        <v>#NUM!</v>
      </c>
      <c r="C160" s="5" t="e">
        <f t="shared" si="17"/>
        <v>#NUM!</v>
      </c>
      <c r="D160" s="5" t="e">
        <f t="shared" si="17"/>
        <v>#NUM!</v>
      </c>
      <c r="E160" s="5" t="e">
        <f t="shared" si="17"/>
        <v>#NUM!</v>
      </c>
      <c r="F160" s="5" t="e">
        <f t="shared" si="17"/>
        <v>#NUM!</v>
      </c>
    </row>
    <row r="161" spans="1:6" ht="12.75">
      <c r="A161" s="4">
        <f t="shared" si="15"/>
        <v>149</v>
      </c>
      <c r="B161" s="5" t="e">
        <f t="shared" si="17"/>
        <v>#NUM!</v>
      </c>
      <c r="C161" s="5" t="e">
        <f t="shared" si="17"/>
        <v>#NUM!</v>
      </c>
      <c r="D161" s="5" t="e">
        <f t="shared" si="17"/>
        <v>#NUM!</v>
      </c>
      <c r="E161" s="5" t="e">
        <f t="shared" si="17"/>
        <v>#NUM!</v>
      </c>
      <c r="F161" s="5" t="e">
        <f t="shared" si="17"/>
        <v>#NUM!</v>
      </c>
    </row>
    <row r="162" spans="1:6" ht="12.75">
      <c r="A162" s="4">
        <f t="shared" si="15"/>
        <v>150</v>
      </c>
      <c r="B162" s="5" t="e">
        <f t="shared" si="17"/>
        <v>#NUM!</v>
      </c>
      <c r="C162" s="5" t="e">
        <f t="shared" si="17"/>
        <v>#NUM!</v>
      </c>
      <c r="D162" s="5" t="e">
        <f t="shared" si="17"/>
        <v>#NUM!</v>
      </c>
      <c r="E162" s="5" t="e">
        <f t="shared" si="17"/>
        <v>#NUM!</v>
      </c>
      <c r="F162" s="5" t="e">
        <f t="shared" si="17"/>
        <v>#NUM!</v>
      </c>
    </row>
  </sheetData>
  <sheetProtection sheet="1" objects="1" scenarios="1"/>
  <mergeCells count="3">
    <mergeCell ref="L21:N21"/>
    <mergeCell ref="B1:J1"/>
    <mergeCell ref="B11:F11"/>
  </mergeCells>
  <conditionalFormatting sqref="G29:G116 H22:I22 L21:L22 M22:N22 G16:G22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2006-02-24T14:46:16Z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